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C265D01D-D9FE-4996-B8AF-CEBC651D11ED}" xr6:coauthVersionLast="47" xr6:coauthVersionMax="47" xr10:uidLastSave="{00000000-0000-0000-0000-000000000000}"/>
  <bookViews>
    <workbookView xWindow="14670" yWindow="180" windowWidth="14070" windowHeight="15300" tabRatio="711" xr2:uid="{00000000-000D-0000-FFFF-FFFF00000000}"/>
  </bookViews>
  <sheets>
    <sheet name="計算ｼｰﾄ" sheetId="8" r:id="rId1"/>
    <sheet name="上下水道使用料　早見表（R7.7.1）" sheetId="9" r:id="rId2"/>
  </sheets>
  <definedNames>
    <definedName name="_xlnm.Print_Area" localSheetId="0">計算ｼｰﾄ!$B$1:$L$40</definedName>
    <definedName name="_xlnm.Print_Area" localSheetId="1">'上下水道使用料　早見表（R7.7.1）'!$A$1:$I$110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6" i="9" l="1"/>
  <c r="G67" i="9"/>
  <c r="G74" i="9"/>
  <c r="G75" i="9"/>
  <c r="G82" i="9"/>
  <c r="G83" i="9"/>
  <c r="G90" i="9"/>
  <c r="G91" i="9"/>
  <c r="G98" i="9"/>
  <c r="G99" i="9"/>
  <c r="G106" i="9"/>
  <c r="G107" i="9"/>
  <c r="B63" i="9"/>
  <c r="B64" i="9"/>
  <c r="B71" i="9"/>
  <c r="B72" i="9"/>
  <c r="B79" i="9"/>
  <c r="B80" i="9"/>
  <c r="B87" i="9"/>
  <c r="B88" i="9"/>
  <c r="B95" i="9"/>
  <c r="B96" i="9"/>
  <c r="B104" i="9"/>
  <c r="B105" i="9"/>
  <c r="G39" i="9"/>
  <c r="G40" i="9"/>
  <c r="G47" i="9"/>
  <c r="G48" i="9"/>
  <c r="G18" i="9"/>
  <c r="G19" i="9"/>
  <c r="G26" i="9"/>
  <c r="G27" i="9"/>
  <c r="G34" i="9"/>
  <c r="G35" i="9"/>
  <c r="G7" i="9"/>
  <c r="G8" i="9"/>
  <c r="B27" i="9"/>
  <c r="B28" i="9"/>
  <c r="B35" i="9"/>
  <c r="B36" i="9"/>
  <c r="B43" i="9"/>
  <c r="B44" i="9"/>
  <c r="B51" i="9"/>
  <c r="B52" i="9"/>
  <c r="B15" i="9"/>
  <c r="B16" i="9"/>
  <c r="B23" i="9"/>
  <c r="B24" i="9"/>
  <c r="B12" i="9"/>
  <c r="B5" i="9"/>
  <c r="B4" i="9"/>
  <c r="G60" i="9" s="1"/>
  <c r="H96" i="9"/>
  <c r="H97" i="9"/>
  <c r="H98" i="9"/>
  <c r="H104" i="9"/>
  <c r="H105" i="9"/>
  <c r="H106" i="9"/>
  <c r="H61" i="9"/>
  <c r="H62" i="9"/>
  <c r="H63" i="9"/>
  <c r="H68" i="9"/>
  <c r="H69" i="9"/>
  <c r="H70" i="9"/>
  <c r="H71" i="9"/>
  <c r="H76" i="9"/>
  <c r="H77" i="9"/>
  <c r="H78" i="9"/>
  <c r="H79" i="9"/>
  <c r="H84" i="9"/>
  <c r="H85" i="9"/>
  <c r="H86" i="9"/>
  <c r="H87" i="9"/>
  <c r="C61" i="9"/>
  <c r="C62" i="9"/>
  <c r="C63" i="9"/>
  <c r="C64" i="9"/>
  <c r="C69" i="9"/>
  <c r="C70" i="9"/>
  <c r="C71" i="9"/>
  <c r="C72" i="9"/>
  <c r="C77" i="9"/>
  <c r="C78" i="9"/>
  <c r="C79" i="9"/>
  <c r="C80" i="9"/>
  <c r="C85" i="9"/>
  <c r="C86" i="9"/>
  <c r="C87" i="9"/>
  <c r="C88" i="9"/>
  <c r="C93" i="9"/>
  <c r="C94" i="9"/>
  <c r="C95" i="9"/>
  <c r="C96" i="9"/>
  <c r="C101" i="9"/>
  <c r="C102" i="9"/>
  <c r="C103" i="9"/>
  <c r="C104" i="9"/>
  <c r="C59" i="9"/>
  <c r="H15" i="9"/>
  <c r="H16" i="9"/>
  <c r="H17" i="9"/>
  <c r="H22" i="9"/>
  <c r="H23" i="9"/>
  <c r="H24" i="9"/>
  <c r="H25" i="9"/>
  <c r="H30" i="9"/>
  <c r="H31" i="9"/>
  <c r="H32" i="9"/>
  <c r="H33" i="9"/>
  <c r="H38" i="9"/>
  <c r="H39" i="9"/>
  <c r="H40" i="9"/>
  <c r="H41" i="9"/>
  <c r="H46" i="9"/>
  <c r="H47" i="9"/>
  <c r="H48" i="9"/>
  <c r="H49" i="9"/>
  <c r="H5" i="9"/>
  <c r="H6" i="9"/>
  <c r="H7" i="9"/>
  <c r="H8" i="9"/>
  <c r="H13" i="9"/>
  <c r="H4" i="9"/>
  <c r="C54" i="9"/>
  <c r="C26" i="9"/>
  <c r="C31" i="9"/>
  <c r="C32" i="9"/>
  <c r="C33" i="9"/>
  <c r="C34" i="9"/>
  <c r="C39" i="9"/>
  <c r="C40" i="9"/>
  <c r="C41" i="9"/>
  <c r="C42" i="9"/>
  <c r="C47" i="9"/>
  <c r="C48" i="9"/>
  <c r="C49" i="9"/>
  <c r="C50" i="9"/>
  <c r="C6" i="9"/>
  <c r="C7" i="9"/>
  <c r="C8" i="9"/>
  <c r="C9" i="9"/>
  <c r="C14" i="9"/>
  <c r="C15" i="9"/>
  <c r="C16" i="9"/>
  <c r="C17" i="9"/>
  <c r="C22" i="9"/>
  <c r="C23" i="9"/>
  <c r="C24" i="9"/>
  <c r="C5" i="9"/>
  <c r="C4" i="9"/>
  <c r="H91" i="9" s="1"/>
  <c r="H60" i="9" l="1"/>
  <c r="B11" i="9"/>
  <c r="B50" i="9"/>
  <c r="B34" i="9"/>
  <c r="G33" i="9"/>
  <c r="G38" i="9"/>
  <c r="G65" i="9"/>
  <c r="C21" i="9"/>
  <c r="C13" i="9"/>
  <c r="C25" i="9"/>
  <c r="C46" i="9"/>
  <c r="C38" i="9"/>
  <c r="C30" i="9"/>
  <c r="H12" i="9"/>
  <c r="H14" i="9"/>
  <c r="H45" i="9"/>
  <c r="H37" i="9"/>
  <c r="H29" i="9"/>
  <c r="H21" i="9"/>
  <c r="C108" i="9"/>
  <c r="C100" i="9"/>
  <c r="C92" i="9"/>
  <c r="C84" i="9"/>
  <c r="C76" i="9"/>
  <c r="C68" i="9"/>
  <c r="C60" i="9"/>
  <c r="H83" i="9"/>
  <c r="H75" i="9"/>
  <c r="H67" i="9"/>
  <c r="H89" i="9"/>
  <c r="H102" i="9"/>
  <c r="H94" i="9"/>
  <c r="B10" i="9"/>
  <c r="B21" i="9"/>
  <c r="B13" i="9"/>
  <c r="B49" i="9"/>
  <c r="B41" i="9"/>
  <c r="B33" i="9"/>
  <c r="G5" i="9"/>
  <c r="G13" i="9"/>
  <c r="G32" i="9"/>
  <c r="G24" i="9"/>
  <c r="G16" i="9"/>
  <c r="G45" i="9"/>
  <c r="G53" i="9"/>
  <c r="B102" i="9"/>
  <c r="B93" i="9"/>
  <c r="B85" i="9"/>
  <c r="B77" i="9"/>
  <c r="B69" i="9"/>
  <c r="B108" i="9"/>
  <c r="G104" i="9"/>
  <c r="G96" i="9"/>
  <c r="G88" i="9"/>
  <c r="G80" i="9"/>
  <c r="G72" i="9"/>
  <c r="G64" i="9"/>
  <c r="H95" i="9"/>
  <c r="B14" i="9"/>
  <c r="G4" i="9"/>
  <c r="G25" i="9"/>
  <c r="B94" i="9"/>
  <c r="G73" i="9"/>
  <c r="C20" i="9"/>
  <c r="C12" i="9"/>
  <c r="C53" i="9"/>
  <c r="C45" i="9"/>
  <c r="C37" i="9"/>
  <c r="C29" i="9"/>
  <c r="H11" i="9"/>
  <c r="H52" i="9"/>
  <c r="H44" i="9"/>
  <c r="H36" i="9"/>
  <c r="H28" i="9"/>
  <c r="H20" i="9"/>
  <c r="C107" i="9"/>
  <c r="C99" i="9"/>
  <c r="C91" i="9"/>
  <c r="C83" i="9"/>
  <c r="C75" i="9"/>
  <c r="C67" i="9"/>
  <c r="H53" i="9"/>
  <c r="H82" i="9"/>
  <c r="H74" i="9"/>
  <c r="H66" i="9"/>
  <c r="H90" i="9"/>
  <c r="H101" i="9"/>
  <c r="H93" i="9"/>
  <c r="B9" i="9"/>
  <c r="B20" i="9"/>
  <c r="B25" i="9"/>
  <c r="B48" i="9"/>
  <c r="B40" i="9"/>
  <c r="B32" i="9"/>
  <c r="G12" i="9"/>
  <c r="G14" i="9"/>
  <c r="G31" i="9"/>
  <c r="G23" i="9"/>
  <c r="G52" i="9"/>
  <c r="G44" i="9"/>
  <c r="B61" i="9"/>
  <c r="B101" i="9"/>
  <c r="B92" i="9"/>
  <c r="B84" i="9"/>
  <c r="B76" i="9"/>
  <c r="B68" i="9"/>
  <c r="B100" i="9"/>
  <c r="G103" i="9"/>
  <c r="G95" i="9"/>
  <c r="G87" i="9"/>
  <c r="G79" i="9"/>
  <c r="G71" i="9"/>
  <c r="G63" i="9"/>
  <c r="H103" i="9"/>
  <c r="B22" i="9"/>
  <c r="B42" i="9"/>
  <c r="G6" i="9"/>
  <c r="G17" i="9"/>
  <c r="G46" i="9"/>
  <c r="B103" i="9"/>
  <c r="B86" i="9"/>
  <c r="B78" i="9"/>
  <c r="B70" i="9"/>
  <c r="B62" i="9"/>
  <c r="G105" i="9"/>
  <c r="G97" i="9"/>
  <c r="G89" i="9"/>
  <c r="G81" i="9"/>
  <c r="C19" i="9"/>
  <c r="C11" i="9"/>
  <c r="C52" i="9"/>
  <c r="C44" i="9"/>
  <c r="C36" i="9"/>
  <c r="C28" i="9"/>
  <c r="H10" i="9"/>
  <c r="H51" i="9"/>
  <c r="H43" i="9"/>
  <c r="H35" i="9"/>
  <c r="H27" i="9"/>
  <c r="H19" i="9"/>
  <c r="C106" i="9"/>
  <c r="C98" i="9"/>
  <c r="C90" i="9"/>
  <c r="C82" i="9"/>
  <c r="C74" i="9"/>
  <c r="C66" i="9"/>
  <c r="H59" i="9"/>
  <c r="H81" i="9"/>
  <c r="H73" i="9"/>
  <c r="H65" i="9"/>
  <c r="H108" i="9"/>
  <c r="H100" i="9"/>
  <c r="H92" i="9"/>
  <c r="B8" i="9"/>
  <c r="B19" i="9"/>
  <c r="B26" i="9"/>
  <c r="B47" i="9"/>
  <c r="B39" i="9"/>
  <c r="B31" i="9"/>
  <c r="G11" i="9"/>
  <c r="G15" i="9"/>
  <c r="G30" i="9"/>
  <c r="G22" i="9"/>
  <c r="G51" i="9"/>
  <c r="G43" i="9"/>
  <c r="B60" i="9"/>
  <c r="B99" i="9"/>
  <c r="B91" i="9"/>
  <c r="B83" i="9"/>
  <c r="B75" i="9"/>
  <c r="B67" i="9"/>
  <c r="B59" i="9"/>
  <c r="G102" i="9"/>
  <c r="G94" i="9"/>
  <c r="G86" i="9"/>
  <c r="G78" i="9"/>
  <c r="G70" i="9"/>
  <c r="G62" i="9"/>
  <c r="C18" i="9"/>
  <c r="C10" i="9"/>
  <c r="C51" i="9"/>
  <c r="C43" i="9"/>
  <c r="C35" i="9"/>
  <c r="C27" i="9"/>
  <c r="H9" i="9"/>
  <c r="H50" i="9"/>
  <c r="H42" i="9"/>
  <c r="H34" i="9"/>
  <c r="H26" i="9"/>
  <c r="H18" i="9"/>
  <c r="C105" i="9"/>
  <c r="C97" i="9"/>
  <c r="C89" i="9"/>
  <c r="C81" i="9"/>
  <c r="C73" i="9"/>
  <c r="C65" i="9"/>
  <c r="H88" i="9"/>
  <c r="H80" i="9"/>
  <c r="H72" i="9"/>
  <c r="H64" i="9"/>
  <c r="H107" i="9"/>
  <c r="H99" i="9"/>
  <c r="B7" i="9"/>
  <c r="B18" i="9"/>
  <c r="B54" i="9"/>
  <c r="B46" i="9"/>
  <c r="B38" i="9"/>
  <c r="B30" i="9"/>
  <c r="G10" i="9"/>
  <c r="G37" i="9"/>
  <c r="G29" i="9"/>
  <c r="G21" i="9"/>
  <c r="G50" i="9"/>
  <c r="G42" i="9"/>
  <c r="B107" i="9"/>
  <c r="B98" i="9"/>
  <c r="B90" i="9"/>
  <c r="B82" i="9"/>
  <c r="B74" i="9"/>
  <c r="B66" i="9"/>
  <c r="G59" i="9"/>
  <c r="G101" i="9"/>
  <c r="G93" i="9"/>
  <c r="G85" i="9"/>
  <c r="G77" i="9"/>
  <c r="G69" i="9"/>
  <c r="G61" i="9"/>
  <c r="B6" i="9"/>
  <c r="B17" i="9"/>
  <c r="B53" i="9"/>
  <c r="B45" i="9"/>
  <c r="B37" i="9"/>
  <c r="B29" i="9"/>
  <c r="G9" i="9"/>
  <c r="G36" i="9"/>
  <c r="G28" i="9"/>
  <c r="G20" i="9"/>
  <c r="G49" i="9"/>
  <c r="G41" i="9"/>
  <c r="B106" i="9"/>
  <c r="B97" i="9"/>
  <c r="B89" i="9"/>
  <c r="B81" i="9"/>
  <c r="B73" i="9"/>
  <c r="B65" i="9"/>
  <c r="G108" i="9"/>
  <c r="G100" i="9"/>
  <c r="G92" i="9"/>
  <c r="G84" i="9"/>
  <c r="G76" i="9"/>
  <c r="G68" i="9"/>
  <c r="G29" i="8"/>
  <c r="K29" i="8" s="1"/>
  <c r="M13" i="8"/>
  <c r="M11" i="8"/>
  <c r="G11" i="8" s="1"/>
  <c r="K11" i="8" s="1"/>
  <c r="M27" i="8"/>
  <c r="G27" i="8" s="1"/>
  <c r="M28" i="8"/>
  <c r="G28" i="8" s="1"/>
  <c r="M26" i="8"/>
  <c r="G26" i="8" l="1"/>
  <c r="D15" i="9" l="1"/>
  <c r="D21" i="9"/>
  <c r="D23" i="9"/>
  <c r="D19" i="9"/>
  <c r="D31" i="9"/>
  <c r="D39" i="9"/>
  <c r="D47" i="9"/>
  <c r="D7" i="9"/>
  <c r="D35" i="9"/>
  <c r="D29" i="9"/>
  <c r="D4" i="9"/>
  <c r="I4" i="9"/>
  <c r="D5" i="9"/>
  <c r="D6" i="9"/>
  <c r="I6" i="9"/>
  <c r="I7" i="9"/>
  <c r="I8" i="9"/>
  <c r="I9" i="9"/>
  <c r="I10" i="9"/>
  <c r="I11" i="9"/>
  <c r="I12" i="9"/>
  <c r="D13" i="9"/>
  <c r="D14" i="9"/>
  <c r="I14" i="9"/>
  <c r="I15" i="9"/>
  <c r="I16" i="9"/>
  <c r="I17" i="9"/>
  <c r="I18" i="9"/>
  <c r="I19" i="9"/>
  <c r="I20" i="9"/>
  <c r="I22" i="9"/>
  <c r="I23" i="9"/>
  <c r="I24" i="9"/>
  <c r="I25" i="9"/>
  <c r="I26" i="9"/>
  <c r="I27" i="9"/>
  <c r="I28" i="9"/>
  <c r="D30" i="9"/>
  <c r="I30" i="9"/>
  <c r="I31" i="9"/>
  <c r="I32" i="9"/>
  <c r="I33" i="9"/>
  <c r="I34" i="9"/>
  <c r="I35" i="9"/>
  <c r="I36" i="9"/>
  <c r="D37" i="9"/>
  <c r="D38" i="9"/>
  <c r="I38" i="9"/>
  <c r="I39" i="9"/>
  <c r="I40" i="9"/>
  <c r="D41" i="9"/>
  <c r="I41" i="9"/>
  <c r="I42" i="9"/>
  <c r="D43" i="9"/>
  <c r="I43" i="9"/>
  <c r="I44" i="9"/>
  <c r="D45" i="9"/>
  <c r="D46" i="9"/>
  <c r="I46" i="9"/>
  <c r="I47" i="9"/>
  <c r="I48" i="9"/>
  <c r="I49" i="9"/>
  <c r="I50" i="9"/>
  <c r="D51" i="9"/>
  <c r="I51" i="9"/>
  <c r="I52" i="9"/>
  <c r="D53" i="9"/>
  <c r="D54" i="9"/>
  <c r="D59" i="9"/>
  <c r="I59" i="9"/>
  <c r="D60" i="9"/>
  <c r="I60" i="9"/>
  <c r="D61" i="9"/>
  <c r="I61" i="9"/>
  <c r="D62" i="9"/>
  <c r="I62" i="9"/>
  <c r="D63" i="9"/>
  <c r="I63" i="9"/>
  <c r="D64" i="9"/>
  <c r="D65" i="9"/>
  <c r="I65" i="9"/>
  <c r="I66" i="9"/>
  <c r="D67" i="9"/>
  <c r="I67" i="9"/>
  <c r="D68" i="9"/>
  <c r="I68" i="9"/>
  <c r="D69" i="9"/>
  <c r="I69" i="9"/>
  <c r="D70" i="9"/>
  <c r="I70" i="9"/>
  <c r="D71" i="9"/>
  <c r="I71" i="9"/>
  <c r="D72" i="9"/>
  <c r="D73" i="9"/>
  <c r="I73" i="9"/>
  <c r="I74" i="9"/>
  <c r="D75" i="9"/>
  <c r="I75" i="9"/>
  <c r="D76" i="9"/>
  <c r="I76" i="9"/>
  <c r="D77" i="9"/>
  <c r="I77" i="9"/>
  <c r="D78" i="9"/>
  <c r="I78" i="9"/>
  <c r="D79" i="9"/>
  <c r="I79" i="9"/>
  <c r="D80" i="9"/>
  <c r="D81" i="9"/>
  <c r="I81" i="9"/>
  <c r="I82" i="9"/>
  <c r="D83" i="9"/>
  <c r="I83" i="9"/>
  <c r="D84" i="9"/>
  <c r="I84" i="9"/>
  <c r="D85" i="9"/>
  <c r="I85" i="9"/>
  <c r="D86" i="9"/>
  <c r="I86" i="9"/>
  <c r="D87" i="9"/>
  <c r="I87" i="9"/>
  <c r="D88" i="9"/>
  <c r="D89" i="9"/>
  <c r="I89" i="9"/>
  <c r="I90" i="9"/>
  <c r="D91" i="9"/>
  <c r="I91" i="9"/>
  <c r="D92" i="9"/>
  <c r="I92" i="9"/>
  <c r="D93" i="9"/>
  <c r="I93" i="9"/>
  <c r="D94" i="9"/>
  <c r="I94" i="9"/>
  <c r="D95" i="9"/>
  <c r="I95" i="9"/>
  <c r="D96" i="9"/>
  <c r="D97" i="9"/>
  <c r="I97" i="9"/>
  <c r="I98" i="9"/>
  <c r="D99" i="9"/>
  <c r="I99" i="9"/>
  <c r="D100" i="9"/>
  <c r="I100" i="9"/>
  <c r="D101" i="9"/>
  <c r="I101" i="9"/>
  <c r="D102" i="9"/>
  <c r="I102" i="9"/>
  <c r="D103" i="9"/>
  <c r="I103" i="9"/>
  <c r="D104" i="9"/>
  <c r="D105" i="9"/>
  <c r="I105" i="9"/>
  <c r="I106" i="9"/>
  <c r="D107" i="9"/>
  <c r="I107" i="9"/>
  <c r="D108" i="9"/>
  <c r="I108" i="9"/>
  <c r="D22" i="9" l="1"/>
  <c r="D24" i="9"/>
  <c r="D11" i="9"/>
  <c r="D33" i="9"/>
  <c r="D49" i="9"/>
  <c r="D25" i="9"/>
  <c r="D34" i="9"/>
  <c r="D50" i="9"/>
  <c r="D26" i="9"/>
  <c r="D42" i="9"/>
  <c r="D16" i="9"/>
  <c r="D18" i="9"/>
  <c r="D10" i="9"/>
  <c r="D48" i="9"/>
  <c r="D32" i="9"/>
  <c r="D27" i="9"/>
  <c r="D8" i="9"/>
  <c r="D40" i="9"/>
  <c r="D9" i="9"/>
  <c r="D17" i="9"/>
  <c r="D90" i="9"/>
  <c r="I80" i="9"/>
  <c r="I29" i="9"/>
  <c r="D106" i="9"/>
  <c r="I96" i="9"/>
  <c r="I88" i="9"/>
  <c r="D82" i="9"/>
  <c r="I64" i="9"/>
  <c r="I53" i="9"/>
  <c r="D44" i="9"/>
  <c r="D28" i="9"/>
  <c r="I21" i="9"/>
  <c r="I13" i="9"/>
  <c r="I5" i="9"/>
  <c r="I72" i="9"/>
  <c r="D66" i="9"/>
  <c r="I45" i="9"/>
  <c r="D36" i="9"/>
  <c r="I104" i="9"/>
  <c r="D98" i="9"/>
  <c r="D74" i="9"/>
  <c r="D52" i="9"/>
  <c r="I37" i="9"/>
  <c r="D20" i="9"/>
  <c r="D12" i="9"/>
  <c r="M29" i="8"/>
  <c r="G10" i="8" l="1"/>
  <c r="G13" i="8"/>
  <c r="M25" i="8" l="1"/>
  <c r="M12" i="8"/>
  <c r="G24" i="8"/>
  <c r="G12" i="8" l="1"/>
  <c r="G25" i="8"/>
  <c r="K25" i="8" s="1"/>
  <c r="D26" i="8"/>
  <c r="D11" i="8"/>
  <c r="K12" i="8" l="1"/>
  <c r="G14" i="8"/>
  <c r="G30" i="8"/>
  <c r="D25" i="8"/>
  <c r="D12" i="8"/>
  <c r="D27" i="8"/>
  <c r="D13" i="8"/>
  <c r="D28" i="8"/>
  <c r="D29" i="8"/>
  <c r="K26" i="8" l="1"/>
  <c r="K27" i="8" l="1"/>
  <c r="K13" i="8" l="1"/>
  <c r="K15" i="8" s="1"/>
  <c r="K17" i="8" l="1"/>
  <c r="K19" i="8" s="1"/>
  <c r="K28" i="8"/>
  <c r="K32" i="8" s="1"/>
  <c r="K34" i="8" s="1"/>
  <c r="K36" i="8" s="1"/>
  <c r="G40" i="8" l="1"/>
</calcChain>
</file>

<file path=xl/sharedStrings.xml><?xml version="1.0" encoding="utf-8"?>
<sst xmlns="http://schemas.openxmlformats.org/spreadsheetml/2006/main" count="122" uniqueCount="54">
  <si>
    <t>m3</t>
    <phoneticPr fontId="6"/>
  </si>
  <si>
    <t>○使用水量内訳</t>
    <rPh sb="1" eb="3">
      <t>シヨウ</t>
    </rPh>
    <rPh sb="3" eb="5">
      <t>スイリョウ</t>
    </rPh>
    <rPh sb="5" eb="7">
      <t>ウチワケ</t>
    </rPh>
    <phoneticPr fontId="6"/>
  </si>
  <si>
    <t>～</t>
    <phoneticPr fontId="6"/>
  </si>
  <si>
    <t>（基本料金）</t>
    <rPh sb="1" eb="3">
      <t>キホン</t>
    </rPh>
    <rPh sb="3" eb="5">
      <t>リョウキン</t>
    </rPh>
    <phoneticPr fontId="6"/>
  </si>
  <si>
    <t>m3</t>
  </si>
  <si>
    <t>☆水道料金(税抜き)</t>
    <rPh sb="1" eb="3">
      <t>スイドウ</t>
    </rPh>
    <rPh sb="3" eb="5">
      <t>リョウキン</t>
    </rPh>
    <rPh sb="6" eb="7">
      <t>ゼイ</t>
    </rPh>
    <rPh sb="7" eb="8">
      <t>ヌ</t>
    </rPh>
    <phoneticPr fontId="6"/>
  </si>
  <si>
    <t>☆水道料金</t>
    <rPh sb="1" eb="3">
      <t>スイドウ</t>
    </rPh>
    <rPh sb="3" eb="5">
      <t>リョウキン</t>
    </rPh>
    <phoneticPr fontId="6"/>
  </si>
  <si>
    <t>になります。</t>
    <phoneticPr fontId="2"/>
  </si>
  <si>
    <t>☆消費税（10％）</t>
    <rPh sb="1" eb="4">
      <t>ショウヒゼイ</t>
    </rPh>
    <phoneticPr fontId="6"/>
  </si>
  <si>
    <t>◇水道料金・下水道使用料２ヶ月分の合計金額は、</t>
    <rPh sb="1" eb="3">
      <t>スイドウ</t>
    </rPh>
    <rPh sb="3" eb="5">
      <t>リョウキン</t>
    </rPh>
    <rPh sb="6" eb="9">
      <t>ゲスイドウ</t>
    </rPh>
    <rPh sb="9" eb="12">
      <t>シヨウリョウ</t>
    </rPh>
    <rPh sb="14" eb="15">
      <t>ゲツ</t>
    </rPh>
    <rPh sb="15" eb="16">
      <t>ブン</t>
    </rPh>
    <rPh sb="17" eb="19">
      <t>ゴウケイ</t>
    </rPh>
    <rPh sb="19" eb="21">
      <t>キンガク</t>
    </rPh>
    <phoneticPr fontId="6"/>
  </si>
  <si>
    <t>☆下水道使用料(税抜き)</t>
    <rPh sb="1" eb="2">
      <t>シタ</t>
    </rPh>
    <rPh sb="2" eb="4">
      <t>スイドウ</t>
    </rPh>
    <rPh sb="4" eb="6">
      <t>シヨウ</t>
    </rPh>
    <rPh sb="8" eb="9">
      <t>ゼイ</t>
    </rPh>
    <rPh sb="9" eb="10">
      <t>ヌ</t>
    </rPh>
    <phoneticPr fontId="6"/>
  </si>
  <si>
    <t>★下水道使用料（２ヶ月分）</t>
    <rPh sb="1" eb="2">
      <t>シタ</t>
    </rPh>
    <rPh sb="2" eb="4">
      <t>スイドウ</t>
    </rPh>
    <rPh sb="4" eb="6">
      <t>シヨウ</t>
    </rPh>
    <rPh sb="10" eb="11">
      <t>ゲツ</t>
    </rPh>
    <rPh sb="11" eb="12">
      <t>ブン</t>
    </rPh>
    <phoneticPr fontId="2"/>
  </si>
  <si>
    <t>★水道料金（２ヶ月分）</t>
    <rPh sb="8" eb="9">
      <t>ゲツ</t>
    </rPh>
    <rPh sb="9" eb="10">
      <t>ブン</t>
    </rPh>
    <phoneticPr fontId="2"/>
  </si>
  <si>
    <t>☆下水道使用料</t>
    <rPh sb="1" eb="2">
      <t>シタ</t>
    </rPh>
    <rPh sb="2" eb="4">
      <t>スイドウ</t>
    </rPh>
    <rPh sb="4" eb="6">
      <t>シヨウ</t>
    </rPh>
    <phoneticPr fontId="6"/>
  </si>
  <si>
    <t>〇料金内訳</t>
    <rPh sb="1" eb="3">
      <t>リョウキン</t>
    </rPh>
    <rPh sb="3" eb="5">
      <t>ウチワケ</t>
    </rPh>
    <phoneticPr fontId="2"/>
  </si>
  <si>
    <t>円</t>
    <rPh sb="0" eb="1">
      <t>エン</t>
    </rPh>
    <phoneticPr fontId="2"/>
  </si>
  <si>
    <t>（10円未満切捨て）</t>
  </si>
  <si>
    <t>◎ 使用水量</t>
    <phoneticPr fontId="2"/>
  </si>
  <si>
    <t>※水道料金・下水道使用料計算シート</t>
    <rPh sb="1" eb="3">
      <t>スイドウ</t>
    </rPh>
    <rPh sb="3" eb="5">
      <t>リョウキン</t>
    </rPh>
    <rPh sb="6" eb="9">
      <t>ゲスイドウ</t>
    </rPh>
    <rPh sb="9" eb="11">
      <t>シヨウ</t>
    </rPh>
    <rPh sb="12" eb="14">
      <t>ケイサン</t>
    </rPh>
    <phoneticPr fontId="6"/>
  </si>
  <si>
    <t>木曽岬町役場　建設課　℡0567-68-6106</t>
    <rPh sb="0" eb="4">
      <t>キソサキチョウ</t>
    </rPh>
    <rPh sb="4" eb="6">
      <t>ヤクバ</t>
    </rPh>
    <rPh sb="7" eb="10">
      <t>ケンセツカ</t>
    </rPh>
    <phoneticPr fontId="28"/>
  </si>
  <si>
    <t>合計金額</t>
    <rPh sb="0" eb="2">
      <t>ゴウケイ</t>
    </rPh>
    <rPh sb="2" eb="4">
      <t>キンガク</t>
    </rPh>
    <phoneticPr fontId="28"/>
  </si>
  <si>
    <t>下水道使用料</t>
    <rPh sb="0" eb="3">
      <t>ゲスイドウ</t>
    </rPh>
    <rPh sb="3" eb="6">
      <t>シヨウリョウ</t>
    </rPh>
    <phoneticPr fontId="28"/>
  </si>
  <si>
    <t>水道料金</t>
    <rPh sb="0" eb="2">
      <t>スイドウ</t>
    </rPh>
    <rPh sb="2" eb="4">
      <t>リョウキン</t>
    </rPh>
    <phoneticPr fontId="28"/>
  </si>
  <si>
    <t>使用水量</t>
    <rPh sb="0" eb="2">
      <t>シヨウ</t>
    </rPh>
    <rPh sb="2" eb="4">
      <t>スイリョウ</t>
    </rPh>
    <phoneticPr fontId="28"/>
  </si>
  <si>
    <t>【１期分料金（２ヶ月分）・消費税込】</t>
    <rPh sb="2" eb="4">
      <t>キブン</t>
    </rPh>
    <rPh sb="4" eb="6">
      <t>リョウキン</t>
    </rPh>
    <rPh sb="9" eb="10">
      <t>ゲツ</t>
    </rPh>
    <rPh sb="10" eb="11">
      <t>ブン</t>
    </rPh>
    <rPh sb="13" eb="16">
      <t>ショウヒゼイ</t>
    </rPh>
    <rPh sb="16" eb="17">
      <t>コミ</t>
    </rPh>
    <phoneticPr fontId="28"/>
  </si>
  <si>
    <t>木曽岬町　水道料金・下水道使用料　早見表</t>
    <rPh sb="0" eb="4">
      <t>キソサキチョウ</t>
    </rPh>
    <rPh sb="5" eb="7">
      <t>スイドウ</t>
    </rPh>
    <rPh sb="7" eb="9">
      <t>リョウキン</t>
    </rPh>
    <rPh sb="10" eb="13">
      <t>ゲスイドウ</t>
    </rPh>
    <rPh sb="13" eb="16">
      <t>シヨウリョウ</t>
    </rPh>
    <rPh sb="17" eb="20">
      <t>ハヤミヒョウ</t>
    </rPh>
    <phoneticPr fontId="28"/>
  </si>
  <si>
    <t>～20㎥</t>
    <phoneticPr fontId="28"/>
  </si>
  <si>
    <t>令和7年7月1日改正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カイセイ</t>
    </rPh>
    <phoneticPr fontId="28"/>
  </si>
  <si>
    <t>計</t>
    <rPh sb="0" eb="1">
      <t>ケイ</t>
    </rPh>
    <phoneticPr fontId="2"/>
  </si>
  <si>
    <t>R7.7.28Ver</t>
    <phoneticPr fontId="2"/>
  </si>
  <si>
    <t>　検針時にポスト投函を行っている「ご使用水量のお知らせ」等をご確認いただき、使用水量を入力してください。水道料金・下水道料金の内訳及び合計額が下部に表示されます。</t>
    <rPh sb="1" eb="3">
      <t>ケンシン</t>
    </rPh>
    <rPh sb="3" eb="4">
      <t>ジ</t>
    </rPh>
    <rPh sb="8" eb="10">
      <t>トウカン</t>
    </rPh>
    <rPh sb="11" eb="12">
      <t>オコナ</t>
    </rPh>
    <rPh sb="18" eb="20">
      <t>シヨウ</t>
    </rPh>
    <rPh sb="20" eb="22">
      <t>スイリョウ</t>
    </rPh>
    <rPh sb="24" eb="25">
      <t>シ</t>
    </rPh>
    <rPh sb="28" eb="29">
      <t>トウ</t>
    </rPh>
    <rPh sb="31" eb="33">
      <t>カクニン</t>
    </rPh>
    <rPh sb="38" eb="40">
      <t>シヨウ</t>
    </rPh>
    <rPh sb="40" eb="42">
      <t>スイリョウ</t>
    </rPh>
    <rPh sb="43" eb="45">
      <t>ニュウリョク</t>
    </rPh>
    <rPh sb="52" eb="54">
      <t>スイドウ</t>
    </rPh>
    <rPh sb="54" eb="56">
      <t>リョウキン</t>
    </rPh>
    <rPh sb="57" eb="60">
      <t>ゲスイドウ</t>
    </rPh>
    <rPh sb="60" eb="62">
      <t>リョウキン</t>
    </rPh>
    <rPh sb="63" eb="65">
      <t>ウチワケ</t>
    </rPh>
    <rPh sb="65" eb="66">
      <t>オヨ</t>
    </rPh>
    <rPh sb="67" eb="69">
      <t>ゴウケイ</t>
    </rPh>
    <rPh sb="69" eb="70">
      <t>ガク</t>
    </rPh>
    <rPh sb="71" eb="73">
      <t>カブ</t>
    </rPh>
    <rPh sb="74" eb="76">
      <t>ヒョウジ</t>
    </rPh>
    <phoneticPr fontId="2"/>
  </si>
  <si>
    <t>用途</t>
  </si>
  <si>
    <t>改定後</t>
  </si>
  <si>
    <t>一般用</t>
  </si>
  <si>
    <t>基本料金（1月につき）</t>
    <phoneticPr fontId="2"/>
  </si>
  <si>
    <r>
      <t>10m</t>
    </r>
    <r>
      <rPr>
        <vertAlign val="superscript"/>
        <sz val="10"/>
        <color theme="1"/>
        <rFont val="HGPｺﾞｼｯｸM"/>
        <family val="3"/>
        <charset val="128"/>
      </rPr>
      <t>3</t>
    </r>
    <r>
      <rPr>
        <sz val="10"/>
        <color theme="1"/>
        <rFont val="HGPｺﾞｼｯｸM"/>
        <family val="3"/>
        <charset val="128"/>
      </rPr>
      <t>までの分</t>
    </r>
  </si>
  <si>
    <t>超過料金</t>
  </si>
  <si>
    <t>21~40</t>
    <phoneticPr fontId="37"/>
  </si>
  <si>
    <r>
      <t>（排除汚水量1m</t>
    </r>
    <r>
      <rPr>
        <vertAlign val="superscript"/>
        <sz val="10"/>
        <color theme="1"/>
        <rFont val="HGPｺﾞｼｯｸM"/>
        <family val="3"/>
        <charset val="128"/>
      </rPr>
      <t>3</t>
    </r>
    <r>
      <rPr>
        <sz val="10"/>
        <color theme="1"/>
        <rFont val="HGPｺﾞｼｯｸM"/>
        <family val="3"/>
        <charset val="128"/>
      </rPr>
      <t>につき）</t>
    </r>
  </si>
  <si>
    <t>41-80</t>
    <phoneticPr fontId="37"/>
  </si>
  <si>
    <t>41~100</t>
    <phoneticPr fontId="37"/>
  </si>
  <si>
    <t>81-200</t>
    <phoneticPr fontId="37"/>
  </si>
  <si>
    <t>100~500</t>
    <phoneticPr fontId="37"/>
  </si>
  <si>
    <t>201-1000</t>
    <phoneticPr fontId="37"/>
  </si>
  <si>
    <t>500~</t>
    <phoneticPr fontId="37"/>
  </si>
  <si>
    <t>1001~</t>
    <phoneticPr fontId="37"/>
  </si>
  <si>
    <t>下水道</t>
    <rPh sb="0" eb="3">
      <t>ゲスイドウ</t>
    </rPh>
    <phoneticPr fontId="2"/>
  </si>
  <si>
    <t>上水道</t>
    <rPh sb="0" eb="3">
      <t>ジョウスイドウ</t>
    </rPh>
    <phoneticPr fontId="2"/>
  </si>
  <si>
    <t>11~20</t>
    <phoneticPr fontId="2"/>
  </si>
  <si>
    <t>41~</t>
    <phoneticPr fontId="37"/>
  </si>
  <si>
    <t>2か月分</t>
    <phoneticPr fontId="2"/>
  </si>
  <si>
    <t>↓2か月分検針値</t>
    <rPh sb="5" eb="7">
      <t>ケンシン</t>
    </rPh>
    <rPh sb="7" eb="8">
      <t>アタイ</t>
    </rPh>
    <phoneticPr fontId="2"/>
  </si>
  <si>
    <t>81-</t>
    <phoneticPr fontId="37"/>
  </si>
  <si>
    <t>　　↑ここに使用水量を
　　　入力してください</t>
    <rPh sb="6" eb="8">
      <t>シヨウ</t>
    </rPh>
    <rPh sb="8" eb="10">
      <t>スイリョウ</t>
    </rPh>
    <rPh sb="15" eb="17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</si>
</sst>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#&quot;m3&quot;"/>
    <numFmt numFmtId="177" formatCode="#,###&quot;円）&quot;"/>
    <numFmt numFmtId="178" formatCode="&quot;（&quot;#,###&quot;m3毎に&quot;"/>
    <numFmt numFmtId="179" formatCode="#,##0&quot;円&quot;"/>
    <numFmt numFmtId="180" formatCode="#,##0&quot;㎥&quot;"/>
    <numFmt numFmtId="182" formatCode="#,##0.0;[Red]\-#,##0.0"/>
  </numFmts>
  <fonts count="38" x14ac:knownFonts="1">
    <font>
      <sz val="12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2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20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26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14"/>
      <color rgb="FF0070C0"/>
      <name val="ＭＳ ゴシック"/>
      <family val="3"/>
      <charset val="128"/>
    </font>
    <font>
      <b/>
      <sz val="14"/>
      <color rgb="FFC0000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2"/>
      <color theme="1"/>
      <name val="ＭＳ 明朝"/>
      <family val="2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8"/>
      <name val="ＭＳ ゴシック"/>
      <family val="3"/>
      <charset val="128"/>
    </font>
    <font>
      <sz val="10"/>
      <color theme="1"/>
      <name val="HGPｺﾞｼｯｸM"/>
      <family val="3"/>
      <charset val="128"/>
    </font>
    <font>
      <u/>
      <sz val="10"/>
      <color theme="1"/>
      <name val="HGPｺﾞｼｯｸM"/>
      <family val="3"/>
      <charset val="128"/>
    </font>
    <font>
      <vertAlign val="superscript"/>
      <sz val="10"/>
      <color theme="1"/>
      <name val="HGPｺﾞｼｯｸM"/>
      <family val="3"/>
      <charset val="128"/>
    </font>
    <font>
      <sz val="6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rgb="FFFF0000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rgb="FFFF0000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rgb="FFFF0000"/>
      </top>
      <bottom style="hair">
        <color auto="1"/>
      </bottom>
      <diagonal/>
    </border>
    <border>
      <left/>
      <right style="thin">
        <color auto="1"/>
      </right>
      <top style="medium">
        <color rgb="FFFF0000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rgb="FFFF0000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rgb="FFFF0000"/>
      </top>
      <bottom style="hair">
        <color auto="1"/>
      </bottom>
      <diagonal/>
    </border>
  </borders>
  <cellStyleXfs count="5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38" fontId="26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2">
    <xf numFmtId="0" fontId="0" fillId="0" borderId="0" xfId="0">
      <alignment vertical="center"/>
    </xf>
    <xf numFmtId="0" fontId="4" fillId="2" borderId="0" xfId="1" applyFont="1" applyFill="1" applyAlignment="1">
      <alignment vertical="center"/>
    </xf>
    <xf numFmtId="38" fontId="4" fillId="2" borderId="0" xfId="2" applyFont="1" applyFill="1" applyAlignment="1">
      <alignment vertical="center"/>
    </xf>
    <xf numFmtId="0" fontId="4" fillId="2" borderId="0" xfId="1" applyFont="1" applyFill="1" applyAlignment="1">
      <alignment horizontal="left" vertical="center"/>
    </xf>
    <xf numFmtId="0" fontId="5" fillId="2" borderId="0" xfId="1" applyFont="1" applyFill="1" applyAlignment="1">
      <alignment vertical="center"/>
    </xf>
    <xf numFmtId="0" fontId="3" fillId="2" borderId="0" xfId="1" applyFill="1" applyAlignment="1">
      <alignment vertical="center"/>
    </xf>
    <xf numFmtId="0" fontId="7" fillId="2" borderId="0" xfId="1" applyFont="1" applyFill="1" applyAlignment="1">
      <alignment vertical="center"/>
    </xf>
    <xf numFmtId="0" fontId="8" fillId="2" borderId="0" xfId="1" applyFont="1" applyFill="1" applyAlignment="1">
      <alignment vertical="center"/>
    </xf>
    <xf numFmtId="0" fontId="9" fillId="2" borderId="0" xfId="1" applyFont="1" applyFill="1" applyAlignment="1">
      <alignment vertical="center"/>
    </xf>
    <xf numFmtId="0" fontId="10" fillId="2" borderId="0" xfId="1" applyFont="1" applyFill="1" applyAlignment="1">
      <alignment vertical="center"/>
    </xf>
    <xf numFmtId="38" fontId="10" fillId="2" borderId="0" xfId="2" applyFont="1" applyFill="1" applyBorder="1" applyAlignment="1">
      <alignment vertical="center"/>
    </xf>
    <xf numFmtId="0" fontId="10" fillId="2" borderId="0" xfId="1" applyFont="1" applyFill="1" applyAlignment="1">
      <alignment horizontal="left" vertical="center"/>
    </xf>
    <xf numFmtId="0" fontId="11" fillId="2" borderId="0" xfId="1" applyFont="1" applyFill="1" applyAlignment="1">
      <alignment vertical="center"/>
    </xf>
    <xf numFmtId="0" fontId="11" fillId="2" borderId="0" xfId="1" applyFont="1" applyFill="1" applyAlignment="1">
      <alignment horizontal="left" vertical="center"/>
    </xf>
    <xf numFmtId="38" fontId="14" fillId="2" borderId="0" xfId="2" applyFont="1" applyFill="1" applyBorder="1" applyAlignment="1">
      <alignment vertical="center"/>
    </xf>
    <xf numFmtId="0" fontId="11" fillId="2" borderId="0" xfId="1" applyFont="1" applyFill="1" applyAlignment="1">
      <alignment horizontal="right" vertical="center"/>
    </xf>
    <xf numFmtId="0" fontId="11" fillId="2" borderId="0" xfId="1" applyFont="1" applyFill="1" applyAlignment="1">
      <alignment horizontal="center" vertical="center"/>
    </xf>
    <xf numFmtId="38" fontId="11" fillId="2" borderId="0" xfId="2" applyFont="1" applyFill="1" applyBorder="1" applyAlignment="1">
      <alignment vertical="center"/>
    </xf>
    <xf numFmtId="38" fontId="13" fillId="3" borderId="1" xfId="2" applyFont="1" applyFill="1" applyBorder="1" applyAlignment="1" applyProtection="1">
      <alignment vertical="center"/>
    </xf>
    <xf numFmtId="0" fontId="17" fillId="2" borderId="0" xfId="1" applyFont="1" applyFill="1" applyAlignment="1">
      <alignment horizontal="center" vertical="center" shrinkToFit="1"/>
    </xf>
    <xf numFmtId="0" fontId="18" fillId="2" borderId="0" xfId="1" applyFont="1" applyFill="1" applyAlignment="1">
      <alignment vertical="center"/>
    </xf>
    <xf numFmtId="38" fontId="11" fillId="2" borderId="0" xfId="2" applyFont="1" applyFill="1" applyAlignment="1">
      <alignment vertical="center"/>
    </xf>
    <xf numFmtId="38" fontId="13" fillId="2" borderId="0" xfId="2" applyFont="1" applyFill="1" applyBorder="1" applyAlignment="1" applyProtection="1">
      <alignment vertical="center"/>
    </xf>
    <xf numFmtId="0" fontId="16" fillId="2" borderId="0" xfId="1" applyFont="1" applyFill="1" applyAlignment="1">
      <alignment horizontal="left" vertical="center"/>
    </xf>
    <xf numFmtId="0" fontId="15" fillId="2" borderId="0" xfId="1" applyFont="1" applyFill="1" applyAlignment="1">
      <alignment horizontal="center" vertical="center"/>
    </xf>
    <xf numFmtId="38" fontId="15" fillId="2" borderId="0" xfId="2" applyFont="1" applyFill="1" applyBorder="1" applyAlignment="1">
      <alignment vertical="center"/>
    </xf>
    <xf numFmtId="0" fontId="21" fillId="2" borderId="0" xfId="1" applyFont="1" applyFill="1" applyAlignment="1">
      <alignment vertical="center"/>
    </xf>
    <xf numFmtId="0" fontId="22" fillId="2" borderId="0" xfId="1" applyFont="1" applyFill="1" applyAlignment="1">
      <alignment vertical="center"/>
    </xf>
    <xf numFmtId="0" fontId="23" fillId="2" borderId="0" xfId="1" applyFont="1" applyFill="1" applyAlignment="1">
      <alignment horizontal="left" vertical="center"/>
    </xf>
    <xf numFmtId="0" fontId="12" fillId="2" borderId="0" xfId="1" applyFont="1" applyFill="1" applyAlignment="1">
      <alignment horizontal="center" vertical="center"/>
    </xf>
    <xf numFmtId="0" fontId="20" fillId="2" borderId="0" xfId="1" applyFont="1" applyFill="1" applyAlignment="1">
      <alignment horizontal="left" vertical="center" shrinkToFit="1"/>
    </xf>
    <xf numFmtId="0" fontId="18" fillId="2" borderId="0" xfId="1" applyFont="1" applyFill="1" applyAlignment="1">
      <alignment horizontal="center" vertical="center"/>
    </xf>
    <xf numFmtId="0" fontId="20" fillId="2" borderId="0" xfId="1" applyFont="1" applyFill="1" applyAlignment="1">
      <alignment vertical="center" shrinkToFit="1"/>
    </xf>
    <xf numFmtId="0" fontId="12" fillId="2" borderId="0" xfId="1" applyFont="1" applyFill="1" applyAlignment="1">
      <alignment vertical="center"/>
    </xf>
    <xf numFmtId="38" fontId="10" fillId="2" borderId="0" xfId="1" applyNumberFormat="1" applyFont="1" applyFill="1" applyAlignment="1">
      <alignment vertical="center"/>
    </xf>
    <xf numFmtId="0" fontId="1" fillId="0" borderId="0" xfId="4">
      <alignment vertical="center"/>
    </xf>
    <xf numFmtId="179" fontId="1" fillId="0" borderId="0" xfId="4" applyNumberFormat="1">
      <alignment vertical="center"/>
    </xf>
    <xf numFmtId="179" fontId="1" fillId="0" borderId="0" xfId="4" applyNumberFormat="1" applyAlignment="1">
      <alignment horizontal="right" vertical="center" indent="1"/>
    </xf>
    <xf numFmtId="0" fontId="1" fillId="0" borderId="0" xfId="4" applyAlignment="1">
      <alignment horizontal="right" vertical="center" indent="1"/>
    </xf>
    <xf numFmtId="0" fontId="27" fillId="0" borderId="0" xfId="4" applyFont="1">
      <alignment vertical="center"/>
    </xf>
    <xf numFmtId="0" fontId="1" fillId="0" borderId="0" xfId="4" applyAlignment="1">
      <alignment horizontal="right"/>
    </xf>
    <xf numFmtId="179" fontId="27" fillId="0" borderId="0" xfId="4" applyNumberFormat="1" applyFont="1">
      <alignment vertical="center"/>
    </xf>
    <xf numFmtId="179" fontId="27" fillId="0" borderId="0" xfId="4" applyNumberFormat="1" applyFont="1" applyAlignment="1">
      <alignment horizontal="right" vertical="center" indent="1"/>
    </xf>
    <xf numFmtId="0" fontId="27" fillId="0" borderId="0" xfId="4" applyFont="1" applyAlignment="1">
      <alignment horizontal="right" vertical="center" indent="1"/>
    </xf>
    <xf numFmtId="179" fontId="27" fillId="0" borderId="5" xfId="4" applyNumberFormat="1" applyFont="1" applyBorder="1">
      <alignment vertical="center"/>
    </xf>
    <xf numFmtId="179" fontId="27" fillId="0" borderId="6" xfId="4" applyNumberFormat="1" applyFont="1" applyBorder="1">
      <alignment vertical="center"/>
    </xf>
    <xf numFmtId="179" fontId="27" fillId="0" borderId="7" xfId="4" applyNumberFormat="1" applyFont="1" applyBorder="1">
      <alignment vertical="center"/>
    </xf>
    <xf numFmtId="180" fontId="27" fillId="0" borderId="8" xfId="4" applyNumberFormat="1" applyFont="1" applyBorder="1" applyAlignment="1">
      <alignment horizontal="right" vertical="center" indent="1"/>
    </xf>
    <xf numFmtId="179" fontId="27" fillId="0" borderId="9" xfId="4" applyNumberFormat="1" applyFont="1" applyBorder="1">
      <alignment vertical="center"/>
    </xf>
    <xf numFmtId="179" fontId="27" fillId="0" borderId="10" xfId="4" applyNumberFormat="1" applyFont="1" applyBorder="1">
      <alignment vertical="center"/>
    </xf>
    <xf numFmtId="179" fontId="27" fillId="0" borderId="11" xfId="4" applyNumberFormat="1" applyFont="1" applyBorder="1">
      <alignment vertical="center"/>
    </xf>
    <xf numFmtId="180" fontId="27" fillId="0" borderId="12" xfId="4" applyNumberFormat="1" applyFont="1" applyBorder="1" applyAlignment="1">
      <alignment horizontal="right" vertical="center" indent="1"/>
    </xf>
    <xf numFmtId="179" fontId="27" fillId="0" borderId="13" xfId="4" applyNumberFormat="1" applyFont="1" applyBorder="1">
      <alignment vertical="center"/>
    </xf>
    <xf numFmtId="179" fontId="27" fillId="0" borderId="14" xfId="4" applyNumberFormat="1" applyFont="1" applyBorder="1">
      <alignment vertical="center"/>
    </xf>
    <xf numFmtId="179" fontId="27" fillId="0" borderId="15" xfId="4" applyNumberFormat="1" applyFont="1" applyBorder="1">
      <alignment vertical="center"/>
    </xf>
    <xf numFmtId="180" fontId="27" fillId="0" borderId="16" xfId="4" applyNumberFormat="1" applyFont="1" applyBorder="1" applyAlignment="1">
      <alignment horizontal="right" vertical="center" indent="1"/>
    </xf>
    <xf numFmtId="0" fontId="29" fillId="0" borderId="0" xfId="4" applyFont="1" applyAlignment="1">
      <alignment horizontal="center" vertical="center"/>
    </xf>
    <xf numFmtId="0" fontId="29" fillId="0" borderId="17" xfId="4" applyFont="1" applyBorder="1" applyAlignment="1">
      <alignment horizontal="center" vertical="center"/>
    </xf>
    <xf numFmtId="179" fontId="29" fillId="0" borderId="18" xfId="4" applyNumberFormat="1" applyFont="1" applyBorder="1" applyAlignment="1">
      <alignment horizontal="center" vertical="center"/>
    </xf>
    <xf numFmtId="179" fontId="29" fillId="0" borderId="19" xfId="4" applyNumberFormat="1" applyFont="1" applyBorder="1" applyAlignment="1">
      <alignment horizontal="center" vertical="center"/>
    </xf>
    <xf numFmtId="0" fontId="30" fillId="0" borderId="20" xfId="4" applyFont="1" applyBorder="1" applyAlignment="1">
      <alignment horizontal="center" vertical="center" wrapText="1"/>
    </xf>
    <xf numFmtId="0" fontId="29" fillId="0" borderId="21" xfId="4" applyFont="1" applyBorder="1" applyAlignment="1">
      <alignment horizontal="center" vertical="center"/>
    </xf>
    <xf numFmtId="179" fontId="29" fillId="0" borderId="22" xfId="4" applyNumberFormat="1" applyFont="1" applyBorder="1" applyAlignment="1">
      <alignment horizontal="center" vertical="center"/>
    </xf>
    <xf numFmtId="179" fontId="29" fillId="0" borderId="23" xfId="4" applyNumberFormat="1" applyFont="1" applyBorder="1" applyAlignment="1">
      <alignment horizontal="center" vertical="center"/>
    </xf>
    <xf numFmtId="0" fontId="30" fillId="0" borderId="24" xfId="4" applyFont="1" applyBorder="1" applyAlignment="1">
      <alignment horizontal="center" vertical="center" wrapText="1"/>
    </xf>
    <xf numFmtId="0" fontId="30" fillId="0" borderId="0" xfId="4" applyFont="1" applyAlignment="1">
      <alignment horizontal="right" vertical="center"/>
    </xf>
    <xf numFmtId="0" fontId="31" fillId="0" borderId="0" xfId="4" applyFont="1">
      <alignment vertical="center"/>
    </xf>
    <xf numFmtId="0" fontId="29" fillId="0" borderId="0" xfId="4" applyFont="1" applyAlignment="1">
      <alignment horizontal="right" vertical="top"/>
    </xf>
    <xf numFmtId="179" fontId="27" fillId="0" borderId="25" xfId="4" applyNumberFormat="1" applyFont="1" applyBorder="1">
      <alignment vertical="center"/>
    </xf>
    <xf numFmtId="179" fontId="27" fillId="0" borderId="26" xfId="4" applyNumberFormat="1" applyFont="1" applyBorder="1">
      <alignment vertical="center"/>
    </xf>
    <xf numFmtId="179" fontId="27" fillId="0" borderId="21" xfId="4" applyNumberFormat="1" applyFont="1" applyBorder="1">
      <alignment vertical="center"/>
    </xf>
    <xf numFmtId="179" fontId="27" fillId="0" borderId="22" xfId="4" applyNumberFormat="1" applyFont="1" applyBorder="1">
      <alignment vertical="center"/>
    </xf>
    <xf numFmtId="179" fontId="27" fillId="0" borderId="23" xfId="4" applyNumberFormat="1" applyFont="1" applyBorder="1">
      <alignment vertical="center"/>
    </xf>
    <xf numFmtId="180" fontId="32" fillId="0" borderId="24" xfId="4" applyNumberFormat="1" applyFont="1" applyBorder="1" applyAlignment="1">
      <alignment horizontal="right" vertical="center" indent="1"/>
    </xf>
    <xf numFmtId="179" fontId="27" fillId="0" borderId="27" xfId="4" applyNumberFormat="1" applyFont="1" applyBorder="1">
      <alignment vertical="center"/>
    </xf>
    <xf numFmtId="179" fontId="27" fillId="0" borderId="28" xfId="4" applyNumberFormat="1" applyFont="1" applyBorder="1">
      <alignment vertical="center"/>
    </xf>
    <xf numFmtId="179" fontId="27" fillId="0" borderId="29" xfId="4" applyNumberFormat="1" applyFont="1" applyBorder="1">
      <alignment vertical="center"/>
    </xf>
    <xf numFmtId="179" fontId="27" fillId="0" borderId="30" xfId="4" applyNumberFormat="1" applyFont="1" applyBorder="1">
      <alignment vertical="center"/>
    </xf>
    <xf numFmtId="179" fontId="27" fillId="0" borderId="31" xfId="4" applyNumberFormat="1" applyFont="1" applyBorder="1">
      <alignment vertical="center"/>
    </xf>
    <xf numFmtId="179" fontId="27" fillId="0" borderId="32" xfId="4" applyNumberFormat="1" applyFont="1" applyBorder="1">
      <alignment vertical="center"/>
    </xf>
    <xf numFmtId="180" fontId="27" fillId="0" borderId="33" xfId="4" applyNumberFormat="1" applyFont="1" applyBorder="1" applyAlignment="1">
      <alignment horizontal="right" vertical="center" indent="1"/>
    </xf>
    <xf numFmtId="179" fontId="27" fillId="0" borderId="34" xfId="4" applyNumberFormat="1" applyFont="1" applyBorder="1">
      <alignment vertical="center"/>
    </xf>
    <xf numFmtId="180" fontId="27" fillId="0" borderId="35" xfId="4" applyNumberFormat="1" applyFont="1" applyBorder="1" applyAlignment="1">
      <alignment horizontal="right" vertical="center" indent="1"/>
    </xf>
    <xf numFmtId="179" fontId="27" fillId="0" borderId="36" xfId="4" applyNumberFormat="1" applyFont="1" applyBorder="1">
      <alignment vertical="center"/>
    </xf>
    <xf numFmtId="179" fontId="27" fillId="0" borderId="37" xfId="4" applyNumberFormat="1" applyFont="1" applyBorder="1">
      <alignment vertical="center"/>
    </xf>
    <xf numFmtId="179" fontId="27" fillId="0" borderId="38" xfId="4" applyNumberFormat="1" applyFont="1" applyBorder="1">
      <alignment vertical="center"/>
    </xf>
    <xf numFmtId="179" fontId="27" fillId="0" borderId="39" xfId="4" applyNumberFormat="1" applyFont="1" applyBorder="1">
      <alignment vertical="center"/>
    </xf>
    <xf numFmtId="180" fontId="27" fillId="0" borderId="40" xfId="4" applyNumberFormat="1" applyFont="1" applyBorder="1" applyAlignment="1">
      <alignment horizontal="right" vertical="center" indent="1"/>
    </xf>
    <xf numFmtId="38" fontId="33" fillId="2" borderId="0" xfId="2" applyFont="1" applyFill="1" applyBorder="1" applyAlignment="1">
      <alignment vertical="center"/>
    </xf>
    <xf numFmtId="0" fontId="33" fillId="2" borderId="0" xfId="1" applyFont="1" applyFill="1" applyAlignment="1">
      <alignment horizontal="left" vertical="center"/>
    </xf>
    <xf numFmtId="0" fontId="33" fillId="2" borderId="0" xfId="1" applyFont="1" applyFill="1" applyAlignment="1">
      <alignment horizontal="right" vertical="center"/>
    </xf>
    <xf numFmtId="0" fontId="11" fillId="2" borderId="41" xfId="1" applyFont="1" applyFill="1" applyBorder="1" applyAlignment="1">
      <alignment horizontal="right" vertical="center"/>
    </xf>
    <xf numFmtId="0" fontId="11" fillId="2" borderId="41" xfId="1" applyFont="1" applyFill="1" applyBorder="1" applyAlignment="1">
      <alignment horizontal="center" vertical="center"/>
    </xf>
    <xf numFmtId="176" fontId="11" fillId="2" borderId="41" xfId="1" applyNumberFormat="1" applyFont="1" applyFill="1" applyBorder="1" applyAlignment="1">
      <alignment horizontal="left" vertical="center"/>
    </xf>
    <xf numFmtId="38" fontId="14" fillId="2" borderId="41" xfId="2" applyFont="1" applyFill="1" applyBorder="1" applyAlignment="1">
      <alignment vertical="center"/>
    </xf>
    <xf numFmtId="0" fontId="11" fillId="2" borderId="41" xfId="1" applyFont="1" applyFill="1" applyBorder="1" applyAlignment="1">
      <alignment horizontal="left" vertical="center"/>
    </xf>
    <xf numFmtId="177" fontId="11" fillId="2" borderId="41" xfId="1" applyNumberFormat="1" applyFont="1" applyFill="1" applyBorder="1" applyAlignment="1">
      <alignment horizontal="left" vertical="center"/>
    </xf>
    <xf numFmtId="3" fontId="11" fillId="2" borderId="41" xfId="1" applyNumberFormat="1" applyFont="1" applyFill="1" applyBorder="1" applyAlignment="1">
      <alignment vertical="center"/>
    </xf>
    <xf numFmtId="0" fontId="11" fillId="2" borderId="41" xfId="1" applyFont="1" applyFill="1" applyBorder="1" applyAlignment="1">
      <alignment vertical="center"/>
    </xf>
    <xf numFmtId="176" fontId="11" fillId="2" borderId="41" xfId="1" applyNumberFormat="1" applyFont="1" applyFill="1" applyBorder="1" applyAlignment="1">
      <alignment horizontal="right" vertical="center"/>
    </xf>
    <xf numFmtId="178" fontId="11" fillId="2" borderId="41" xfId="1" applyNumberFormat="1" applyFont="1" applyFill="1" applyBorder="1" applyAlignment="1">
      <alignment horizontal="left" vertical="center"/>
    </xf>
    <xf numFmtId="3" fontId="11" fillId="2" borderId="41" xfId="1" applyNumberFormat="1" applyFont="1" applyFill="1" applyBorder="1" applyAlignment="1">
      <alignment horizontal="right" vertical="center"/>
    </xf>
    <xf numFmtId="38" fontId="11" fillId="2" borderId="41" xfId="3" applyFont="1" applyFill="1" applyBorder="1" applyAlignment="1">
      <alignment vertical="center"/>
    </xf>
    <xf numFmtId="0" fontId="10" fillId="4" borderId="41" xfId="1" applyFont="1" applyFill="1" applyBorder="1" applyAlignment="1">
      <alignment horizontal="left" vertical="center"/>
    </xf>
    <xf numFmtId="38" fontId="18" fillId="4" borderId="41" xfId="2" applyFont="1" applyFill="1" applyBorder="1" applyAlignment="1">
      <alignment vertical="center"/>
    </xf>
    <xf numFmtId="0" fontId="18" fillId="4" borderId="41" xfId="1" applyFont="1" applyFill="1" applyBorder="1" applyAlignment="1">
      <alignment horizontal="left" vertical="center"/>
    </xf>
    <xf numFmtId="3" fontId="18" fillId="4" borderId="41" xfId="1" applyNumberFormat="1" applyFont="1" applyFill="1" applyBorder="1" applyAlignment="1">
      <alignment vertical="center"/>
    </xf>
    <xf numFmtId="0" fontId="10" fillId="4" borderId="41" xfId="1" applyFont="1" applyFill="1" applyBorder="1" applyAlignment="1">
      <alignment vertical="center"/>
    </xf>
    <xf numFmtId="0" fontId="10" fillId="5" borderId="41" xfId="1" applyFont="1" applyFill="1" applyBorder="1" applyAlignment="1">
      <alignment horizontal="left" vertical="center"/>
    </xf>
    <xf numFmtId="0" fontId="10" fillId="5" borderId="41" xfId="1" applyFont="1" applyFill="1" applyBorder="1" applyAlignment="1">
      <alignment vertical="center"/>
    </xf>
    <xf numFmtId="3" fontId="18" fillId="5" borderId="41" xfId="1" applyNumberFormat="1" applyFont="1" applyFill="1" applyBorder="1" applyAlignment="1">
      <alignment vertical="center"/>
    </xf>
    <xf numFmtId="0" fontId="20" fillId="2" borderId="0" xfId="1" applyFont="1" applyFill="1" applyAlignment="1">
      <alignment vertical="top" shrinkToFit="1"/>
    </xf>
    <xf numFmtId="0" fontId="4" fillId="2" borderId="0" xfId="1" applyFont="1" applyFill="1" applyAlignment="1">
      <alignment horizontal="right"/>
    </xf>
    <xf numFmtId="0" fontId="15" fillId="2" borderId="0" xfId="1" applyFont="1" applyFill="1"/>
    <xf numFmtId="38" fontId="34" fillId="2" borderId="42" xfId="3" applyFont="1" applyFill="1" applyBorder="1" applyAlignment="1">
      <alignment horizontal="center" vertical="center" wrapText="1"/>
    </xf>
    <xf numFmtId="182" fontId="35" fillId="2" borderId="44" xfId="3" applyNumberFormat="1" applyFont="1" applyFill="1" applyBorder="1" applyAlignment="1">
      <alignment horizontal="center" vertical="center" wrapText="1"/>
    </xf>
    <xf numFmtId="38" fontId="34" fillId="2" borderId="53" xfId="3" applyFont="1" applyFill="1" applyBorder="1" applyAlignment="1">
      <alignment horizontal="justify" vertical="center" wrapText="1"/>
    </xf>
    <xf numFmtId="38" fontId="34" fillId="2" borderId="51" xfId="3" applyFont="1" applyFill="1" applyBorder="1" applyAlignment="1">
      <alignment horizontal="center" vertical="center" wrapText="1"/>
    </xf>
    <xf numFmtId="182" fontId="35" fillId="2" borderId="51" xfId="3" applyNumberFormat="1" applyFont="1" applyFill="1" applyBorder="1" applyAlignment="1">
      <alignment horizontal="center" vertical="center" wrapText="1"/>
    </xf>
    <xf numFmtId="182" fontId="35" fillId="2" borderId="49" xfId="3" applyNumberFormat="1" applyFont="1" applyFill="1" applyBorder="1" applyAlignment="1">
      <alignment vertical="center" wrapText="1"/>
    </xf>
    <xf numFmtId="182" fontId="35" fillId="2" borderId="0" xfId="3" applyNumberFormat="1" applyFont="1" applyFill="1" applyBorder="1" applyAlignment="1">
      <alignment vertical="center" wrapText="1"/>
    </xf>
    <xf numFmtId="0" fontId="27" fillId="0" borderId="0" xfId="4" applyFont="1" applyAlignment="1">
      <alignment horizontal="right" vertical="center"/>
    </xf>
    <xf numFmtId="0" fontId="1" fillId="0" borderId="54" xfId="4" applyBorder="1">
      <alignment vertical="center"/>
    </xf>
    <xf numFmtId="0" fontId="1" fillId="0" borderId="49" xfId="4" applyBorder="1">
      <alignment vertical="center"/>
    </xf>
    <xf numFmtId="0" fontId="1" fillId="0" borderId="42" xfId="4" applyBorder="1">
      <alignment vertical="center"/>
    </xf>
    <xf numFmtId="0" fontId="27" fillId="0" borderId="54" xfId="4" applyFont="1" applyBorder="1">
      <alignment vertical="center"/>
    </xf>
    <xf numFmtId="182" fontId="35" fillId="2" borderId="0" xfId="3" applyNumberFormat="1" applyFont="1" applyFill="1" applyBorder="1" applyAlignment="1">
      <alignment horizontal="left" vertical="center" wrapText="1"/>
    </xf>
    <xf numFmtId="179" fontId="27" fillId="0" borderId="55" xfId="4" applyNumberFormat="1" applyFont="1" applyBorder="1">
      <alignment vertical="center"/>
    </xf>
    <xf numFmtId="180" fontId="27" fillId="0" borderId="55" xfId="4" applyNumberFormat="1" applyFont="1" applyBorder="1" applyAlignment="1">
      <alignment horizontal="right" vertical="center" indent="1"/>
    </xf>
    <xf numFmtId="0" fontId="19" fillId="2" borderId="0" xfId="1" applyFont="1" applyFill="1" applyAlignment="1">
      <alignment horizontal="center" vertical="top"/>
    </xf>
    <xf numFmtId="0" fontId="24" fillId="2" borderId="0" xfId="1" applyFont="1" applyFill="1" applyAlignment="1">
      <alignment horizontal="center" vertical="center"/>
    </xf>
    <xf numFmtId="179" fontId="25" fillId="2" borderId="2" xfId="1" applyNumberFormat="1" applyFont="1" applyFill="1" applyBorder="1" applyAlignment="1">
      <alignment horizontal="center" vertical="center"/>
    </xf>
    <xf numFmtId="179" fontId="25" fillId="2" borderId="4" xfId="1" applyNumberFormat="1" applyFont="1" applyFill="1" applyBorder="1" applyAlignment="1">
      <alignment horizontal="center" vertical="center"/>
    </xf>
    <xf numFmtId="179" fontId="25" fillId="2" borderId="3" xfId="1" applyNumberFormat="1" applyFont="1" applyFill="1" applyBorder="1" applyAlignment="1">
      <alignment horizontal="center" vertical="center"/>
    </xf>
    <xf numFmtId="0" fontId="23" fillId="2" borderId="0" xfId="1" applyFont="1" applyFill="1" applyAlignment="1">
      <alignment horizontal="left" vertical="top" wrapText="1"/>
    </xf>
    <xf numFmtId="0" fontId="20" fillId="2" borderId="0" xfId="1" applyFont="1" applyFill="1" applyAlignment="1">
      <alignment horizontal="left" vertical="top" wrapText="1"/>
    </xf>
    <xf numFmtId="0" fontId="20" fillId="2" borderId="0" xfId="1" applyFont="1" applyFill="1" applyAlignment="1">
      <alignment horizontal="left" vertical="top"/>
    </xf>
    <xf numFmtId="38" fontId="34" fillId="2" borderId="43" xfId="3" applyFont="1" applyFill="1" applyBorder="1" applyAlignment="1">
      <alignment horizontal="justify" vertical="center" wrapText="1"/>
    </xf>
    <xf numFmtId="38" fontId="34" fillId="2" borderId="44" xfId="3" applyFont="1" applyFill="1" applyBorder="1" applyAlignment="1">
      <alignment horizontal="justify" vertical="center" wrapText="1"/>
    </xf>
    <xf numFmtId="38" fontId="34" fillId="2" borderId="45" xfId="3" applyFont="1" applyFill="1" applyBorder="1" applyAlignment="1">
      <alignment horizontal="justify" vertical="center" wrapText="1"/>
    </xf>
    <xf numFmtId="38" fontId="34" fillId="2" borderId="48" xfId="3" applyFont="1" applyFill="1" applyBorder="1" applyAlignment="1">
      <alignment horizontal="justify" vertical="center" wrapText="1"/>
    </xf>
    <xf numFmtId="38" fontId="34" fillId="2" borderId="52" xfId="3" applyFont="1" applyFill="1" applyBorder="1" applyAlignment="1">
      <alignment horizontal="justify" vertical="center" wrapText="1"/>
    </xf>
    <xf numFmtId="38" fontId="34" fillId="2" borderId="46" xfId="3" applyFont="1" applyFill="1" applyBorder="1" applyAlignment="1">
      <alignment horizontal="justify" vertical="center" wrapText="1"/>
    </xf>
    <xf numFmtId="38" fontId="34" fillId="2" borderId="47" xfId="3" applyFont="1" applyFill="1" applyBorder="1" applyAlignment="1">
      <alignment horizontal="justify" vertical="center" wrapText="1"/>
    </xf>
    <xf numFmtId="182" fontId="35" fillId="2" borderId="45" xfId="3" applyNumberFormat="1" applyFont="1" applyFill="1" applyBorder="1" applyAlignment="1">
      <alignment horizontal="center" vertical="center" wrapText="1"/>
    </xf>
    <xf numFmtId="182" fontId="35" fillId="2" borderId="52" xfId="3" applyNumberFormat="1" applyFont="1" applyFill="1" applyBorder="1" applyAlignment="1">
      <alignment horizontal="center" vertical="center" wrapText="1"/>
    </xf>
    <xf numFmtId="0" fontId="29" fillId="0" borderId="48" xfId="4" applyFont="1" applyBorder="1" applyAlignment="1">
      <alignment horizontal="center"/>
    </xf>
    <xf numFmtId="38" fontId="34" fillId="2" borderId="50" xfId="3" applyFont="1" applyFill="1" applyBorder="1" applyAlignment="1">
      <alignment horizontal="justify" vertical="center" wrapText="1"/>
    </xf>
    <xf numFmtId="38" fontId="34" fillId="2" borderId="51" xfId="3" applyFont="1" applyFill="1" applyBorder="1" applyAlignment="1">
      <alignment horizontal="justify" vertical="center" wrapText="1"/>
    </xf>
    <xf numFmtId="38" fontId="34" fillId="2" borderId="45" xfId="3" applyFont="1" applyFill="1" applyBorder="1" applyAlignment="1">
      <alignment horizontal="center" vertical="center" wrapText="1"/>
    </xf>
    <xf numFmtId="38" fontId="34" fillId="2" borderId="48" xfId="3" applyFont="1" applyFill="1" applyBorder="1" applyAlignment="1">
      <alignment horizontal="center" vertical="center" wrapText="1"/>
    </xf>
    <xf numFmtId="38" fontId="34" fillId="2" borderId="52" xfId="3" applyFont="1" applyFill="1" applyBorder="1" applyAlignment="1">
      <alignment horizontal="center" vertical="center" wrapText="1"/>
    </xf>
  </cellXfs>
  <cellStyles count="5">
    <cellStyle name="桁区切り" xfId="3" builtinId="6"/>
    <cellStyle name="桁区切り 2" xfId="2" xr:uid="{00000000-0005-0000-0000-000001000000}"/>
    <cellStyle name="標準" xfId="0" builtinId="0"/>
    <cellStyle name="標準 2" xfId="1" xr:uid="{00000000-0005-0000-0000-000003000000}"/>
    <cellStyle name="標準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85725</xdr:colOff>
      <xdr:row>1</xdr:row>
      <xdr:rowOff>295276</xdr:rowOff>
    </xdr:from>
    <xdr:to>
      <xdr:col>14</xdr:col>
      <xdr:colOff>552449</xdr:colOff>
      <xdr:row>3</xdr:row>
      <xdr:rowOff>104776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EBD785D1-C41C-47B9-97F8-6F1D18AE8614}"/>
            </a:ext>
          </a:extLst>
        </xdr:cNvPr>
        <xdr:cNvSpPr/>
      </xdr:nvSpPr>
      <xdr:spPr>
        <a:xfrm>
          <a:off x="6419850" y="419101"/>
          <a:ext cx="2800349" cy="5143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基本料金減免等注意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生活保護世帯：下水道基本使用料０円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S62"/>
  <sheetViews>
    <sheetView showZeros="0" tabSelected="1" view="pageBreakPreview" zoomScaleNormal="100" zoomScaleSheetLayoutView="100" workbookViewId="0">
      <selection activeCell="D10" sqref="D10"/>
    </sheetView>
  </sheetViews>
  <sheetFormatPr defaultRowHeight="20.100000000000001" customHeight="1" x14ac:dyDescent="0.15"/>
  <cols>
    <col min="1" max="1" width="4" style="5" customWidth="1"/>
    <col min="2" max="3" width="3.125" style="1" customWidth="1"/>
    <col min="4" max="4" width="9.625" style="1" customWidth="1"/>
    <col min="5" max="5" width="3.875" style="1" bestFit="1" customWidth="1"/>
    <col min="6" max="6" width="9.625" style="1" customWidth="1"/>
    <col min="7" max="7" width="8.625" style="2" customWidth="1"/>
    <col min="8" max="8" width="3.625" style="3" customWidth="1"/>
    <col min="9" max="11" width="10.625" style="3" customWidth="1"/>
    <col min="12" max="12" width="5.625" style="1" customWidth="1"/>
    <col min="13" max="13" width="9" style="1" customWidth="1"/>
    <col min="14" max="14" width="21.625" style="1" customWidth="1"/>
    <col min="15" max="15" width="12.625" style="1" customWidth="1"/>
    <col min="16" max="16" width="3.625" style="1" customWidth="1"/>
    <col min="17" max="17" width="24.625" style="4" customWidth="1"/>
    <col min="18" max="18" width="9" style="4"/>
    <col min="19" max="16384" width="9" style="5"/>
  </cols>
  <sheetData>
    <row r="1" spans="2:18" ht="9.9499999999999993" customHeight="1" x14ac:dyDescent="0.15"/>
    <row r="2" spans="2:18" s="8" customFormat="1" ht="36.75" customHeight="1" x14ac:dyDescent="0.15">
      <c r="B2" s="129" t="s">
        <v>18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6"/>
      <c r="N2" s="6"/>
      <c r="O2" s="6"/>
      <c r="P2" s="6"/>
      <c r="Q2" s="7"/>
      <c r="R2" s="7"/>
    </row>
    <row r="3" spans="2:18" s="8" customFormat="1" ht="24" customHeight="1" x14ac:dyDescent="0.15">
      <c r="B3" s="134" t="s">
        <v>30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6"/>
      <c r="N3" s="6"/>
      <c r="O3" s="6"/>
      <c r="P3" s="6"/>
      <c r="Q3" s="7"/>
      <c r="R3" s="7"/>
    </row>
    <row r="4" spans="2:18" s="12" customFormat="1" ht="58.5" customHeight="1" thickBot="1" x14ac:dyDescent="0.2">
      <c r="B4" s="9"/>
      <c r="C4" s="9"/>
      <c r="D4" s="9"/>
      <c r="E4" s="9"/>
      <c r="F4" s="9"/>
      <c r="G4" s="10"/>
      <c r="H4" s="11"/>
      <c r="I4" s="11"/>
      <c r="J4" s="11"/>
      <c r="K4" s="11"/>
      <c r="L4" s="9"/>
      <c r="M4" s="9"/>
      <c r="N4" s="9"/>
      <c r="O4" s="9"/>
      <c r="P4" s="9"/>
      <c r="Q4" s="9"/>
      <c r="R4" s="9"/>
    </row>
    <row r="5" spans="2:18" s="12" customFormat="1" ht="30" customHeight="1" thickTop="1" thickBot="1" x14ac:dyDescent="0.2">
      <c r="C5" s="33"/>
      <c r="D5" s="33" t="s">
        <v>17</v>
      </c>
      <c r="E5" s="33"/>
      <c r="J5" s="18">
        <v>36</v>
      </c>
      <c r="K5" s="11" t="s">
        <v>0</v>
      </c>
      <c r="L5" s="9"/>
      <c r="M5" s="9"/>
      <c r="N5" s="9"/>
      <c r="O5" s="9"/>
      <c r="P5" s="9"/>
      <c r="Q5" s="9"/>
      <c r="R5" s="9"/>
    </row>
    <row r="6" spans="2:18" s="12" customFormat="1" ht="15" customHeight="1" thickTop="1" x14ac:dyDescent="0.15">
      <c r="B6" s="29"/>
      <c r="C6" s="29"/>
      <c r="D6" s="29"/>
      <c r="E6" s="29"/>
      <c r="F6" s="30"/>
      <c r="G6" s="111"/>
      <c r="H6" s="111"/>
      <c r="I6" s="111"/>
      <c r="J6" s="135" t="s">
        <v>53</v>
      </c>
      <c r="K6" s="136"/>
      <c r="L6" s="136"/>
      <c r="M6" s="32"/>
      <c r="N6" s="9"/>
      <c r="O6" s="9"/>
      <c r="P6" s="9"/>
      <c r="Q6" s="9"/>
      <c r="R6" s="9"/>
    </row>
    <row r="7" spans="2:18" s="12" customFormat="1" ht="21.75" customHeight="1" x14ac:dyDescent="0.15">
      <c r="B7" s="29"/>
      <c r="C7" s="29"/>
      <c r="D7" s="29"/>
      <c r="E7" s="29"/>
      <c r="F7" s="19"/>
      <c r="G7" s="19"/>
      <c r="H7" s="19"/>
      <c r="I7" s="19"/>
      <c r="J7" s="136"/>
      <c r="K7" s="136"/>
      <c r="L7" s="136"/>
      <c r="M7" s="9"/>
      <c r="N7" s="9"/>
      <c r="O7" s="9"/>
      <c r="P7" s="9"/>
      <c r="Q7" s="9"/>
      <c r="R7" s="9"/>
    </row>
    <row r="8" spans="2:18" s="12" customFormat="1" ht="24" x14ac:dyDescent="0.15">
      <c r="B8" s="26" t="s">
        <v>12</v>
      </c>
      <c r="C8" s="20"/>
      <c r="D8" s="20"/>
      <c r="E8" s="20"/>
      <c r="F8" s="20"/>
      <c r="G8" s="20"/>
      <c r="H8" s="19"/>
      <c r="I8" s="19"/>
      <c r="J8" s="22"/>
      <c r="K8" s="13"/>
      <c r="L8" s="9"/>
      <c r="M8" s="9"/>
      <c r="N8" s="9"/>
      <c r="O8" s="9"/>
      <c r="P8" s="9"/>
      <c r="Q8" s="9"/>
      <c r="R8" s="9"/>
    </row>
    <row r="9" spans="2:18" s="12" customFormat="1" ht="18" customHeight="1" x14ac:dyDescent="0.15">
      <c r="B9" s="13"/>
      <c r="C9" s="13" t="s">
        <v>1</v>
      </c>
      <c r="D9" s="13"/>
      <c r="E9" s="13"/>
      <c r="F9" s="13"/>
      <c r="G9" s="14"/>
      <c r="H9" s="13"/>
      <c r="I9" s="13" t="s">
        <v>14</v>
      </c>
      <c r="J9" s="13"/>
      <c r="M9" s="9"/>
      <c r="N9" s="9"/>
      <c r="O9" s="9"/>
      <c r="P9" s="9"/>
      <c r="Q9" s="9"/>
      <c r="R9" s="9"/>
    </row>
    <row r="10" spans="2:18" s="12" customFormat="1" ht="18" customHeight="1" x14ac:dyDescent="0.15">
      <c r="B10" s="15"/>
      <c r="C10" s="15"/>
      <c r="D10" s="91">
        <v>0</v>
      </c>
      <c r="E10" s="92" t="s">
        <v>2</v>
      </c>
      <c r="F10" s="93">
        <v>20</v>
      </c>
      <c r="G10" s="94">
        <f>IF($J$5&gt;20,20,$J$5)</f>
        <v>20</v>
      </c>
      <c r="H10" s="95" t="s">
        <v>0</v>
      </c>
      <c r="I10" s="95" t="s">
        <v>3</v>
      </c>
      <c r="J10" s="96"/>
      <c r="K10" s="97">
        <v>2200</v>
      </c>
      <c r="L10" s="98" t="s">
        <v>15</v>
      </c>
      <c r="M10" s="9"/>
      <c r="N10" s="9"/>
      <c r="O10" s="9"/>
      <c r="P10" s="9"/>
      <c r="Q10" s="9"/>
      <c r="R10" s="9"/>
    </row>
    <row r="11" spans="2:18" s="12" customFormat="1" ht="18" customHeight="1" x14ac:dyDescent="0.15">
      <c r="D11" s="99">
        <f>F10+1</f>
        <v>21</v>
      </c>
      <c r="E11" s="92" t="s">
        <v>2</v>
      </c>
      <c r="F11" s="93">
        <v>40</v>
      </c>
      <c r="G11" s="94">
        <f>IF($J$5&gt;20,M11,0)</f>
        <v>16</v>
      </c>
      <c r="H11" s="95" t="s">
        <v>0</v>
      </c>
      <c r="I11" s="100">
        <v>1</v>
      </c>
      <c r="J11" s="96">
        <v>140</v>
      </c>
      <c r="K11" s="101">
        <f>G11*J11</f>
        <v>2240</v>
      </c>
      <c r="L11" s="98" t="s">
        <v>15</v>
      </c>
      <c r="M11" s="9">
        <f>IF($J$5-20&gt;20,20,$J$5-20)</f>
        <v>16</v>
      </c>
      <c r="N11" s="9"/>
      <c r="O11" s="9"/>
      <c r="P11" s="9"/>
      <c r="Q11" s="9"/>
      <c r="R11" s="9"/>
    </row>
    <row r="12" spans="2:18" s="12" customFormat="1" ht="18" customHeight="1" x14ac:dyDescent="0.15">
      <c r="D12" s="99">
        <f>F11+1</f>
        <v>41</v>
      </c>
      <c r="E12" s="92" t="s">
        <v>2</v>
      </c>
      <c r="F12" s="93">
        <v>80</v>
      </c>
      <c r="G12" s="94">
        <f>IF($J$5&gt;40,M12,0)</f>
        <v>0</v>
      </c>
      <c r="H12" s="95" t="s">
        <v>4</v>
      </c>
      <c r="I12" s="100">
        <v>1</v>
      </c>
      <c r="J12" s="96">
        <v>180</v>
      </c>
      <c r="K12" s="97">
        <f>G12*J12</f>
        <v>0</v>
      </c>
      <c r="L12" s="98" t="s">
        <v>15</v>
      </c>
      <c r="M12" s="9">
        <f>IF($J$5-40&gt;40,40,$J$5-40)</f>
        <v>-4</v>
      </c>
      <c r="N12" s="9"/>
      <c r="O12" s="9"/>
      <c r="P12" s="9"/>
      <c r="Q12" s="9"/>
      <c r="R12" s="9"/>
    </row>
    <row r="13" spans="2:18" s="12" customFormat="1" ht="18" customHeight="1" x14ac:dyDescent="0.15">
      <c r="D13" s="99">
        <f>F12+1</f>
        <v>81</v>
      </c>
      <c r="E13" s="92" t="s">
        <v>2</v>
      </c>
      <c r="F13" s="91"/>
      <c r="G13" s="98">
        <f>IF($J$5-80&gt;0,$J$5-80,0)</f>
        <v>0</v>
      </c>
      <c r="H13" s="95" t="s">
        <v>4</v>
      </c>
      <c r="I13" s="100">
        <v>1</v>
      </c>
      <c r="J13" s="96">
        <v>210</v>
      </c>
      <c r="K13" s="97">
        <f>G13*J13</f>
        <v>0</v>
      </c>
      <c r="L13" s="98" t="s">
        <v>15</v>
      </c>
      <c r="M13" s="34">
        <f>$J$5-80</f>
        <v>-44</v>
      </c>
      <c r="N13" s="9"/>
      <c r="O13" s="9"/>
      <c r="P13" s="9"/>
      <c r="Q13" s="9"/>
      <c r="R13" s="9"/>
    </row>
    <row r="14" spans="2:18" s="12" customFormat="1" ht="9.9499999999999993" customHeight="1" x14ac:dyDescent="0.15">
      <c r="B14" s="16"/>
      <c r="C14" s="16"/>
      <c r="D14" s="16"/>
      <c r="E14" s="16"/>
      <c r="F14" s="90" t="s">
        <v>28</v>
      </c>
      <c r="G14" s="88">
        <f>SUM(G10:G13)</f>
        <v>36</v>
      </c>
      <c r="H14" s="89" t="s">
        <v>4</v>
      </c>
      <c r="I14" s="13"/>
      <c r="J14" s="13"/>
      <c r="K14" s="13"/>
      <c r="M14" s="9"/>
      <c r="N14" s="9"/>
      <c r="O14" s="9"/>
      <c r="P14" s="9"/>
      <c r="Q14" s="9"/>
      <c r="R14" s="9"/>
    </row>
    <row r="15" spans="2:18" s="12" customFormat="1" ht="18" customHeight="1" x14ac:dyDescent="0.15">
      <c r="C15" s="13"/>
      <c r="D15" s="13"/>
      <c r="E15" s="13"/>
      <c r="F15" s="13"/>
      <c r="H15" s="95" t="s">
        <v>5</v>
      </c>
      <c r="I15" s="95"/>
      <c r="J15" s="95"/>
      <c r="K15" s="97">
        <f>SUM(K10:K13)</f>
        <v>4440</v>
      </c>
      <c r="L15" s="98" t="s">
        <v>15</v>
      </c>
      <c r="M15" s="9"/>
      <c r="N15" s="9"/>
      <c r="O15" s="9"/>
      <c r="P15" s="9"/>
      <c r="Q15" s="9"/>
      <c r="R15" s="9"/>
    </row>
    <row r="16" spans="2:18" s="12" customFormat="1" ht="9.9499999999999993" customHeight="1" x14ac:dyDescent="0.15">
      <c r="B16" s="16"/>
      <c r="C16" s="16"/>
      <c r="D16" s="16"/>
      <c r="E16" s="16"/>
      <c r="F16" s="16"/>
      <c r="H16" s="17"/>
      <c r="I16" s="13"/>
      <c r="J16" s="13"/>
      <c r="K16" s="13"/>
      <c r="M16" s="9"/>
      <c r="N16" s="9"/>
      <c r="O16" s="9"/>
      <c r="P16" s="9"/>
      <c r="Q16" s="9"/>
      <c r="R16" s="9"/>
    </row>
    <row r="17" spans="2:18" s="9" customFormat="1" ht="18" customHeight="1" x14ac:dyDescent="0.15">
      <c r="C17" s="13"/>
      <c r="D17" s="13"/>
      <c r="E17" s="13"/>
      <c r="F17" s="13"/>
      <c r="H17" s="95" t="s">
        <v>8</v>
      </c>
      <c r="I17" s="98"/>
      <c r="J17" s="98"/>
      <c r="K17" s="97">
        <f>ROUNDDOWN(K15*0.1,-1)</f>
        <v>440</v>
      </c>
      <c r="L17" s="98" t="s">
        <v>15</v>
      </c>
    </row>
    <row r="18" spans="2:18" s="12" customFormat="1" ht="12.95" customHeight="1" x14ac:dyDescent="0.15">
      <c r="B18" s="9"/>
      <c r="C18" s="9"/>
      <c r="D18" s="9"/>
      <c r="E18" s="9"/>
      <c r="F18" s="9"/>
      <c r="H18" s="10"/>
      <c r="I18" s="11"/>
      <c r="J18" s="11"/>
      <c r="K18" s="130" t="s">
        <v>16</v>
      </c>
      <c r="L18" s="130"/>
      <c r="M18" s="9"/>
      <c r="N18" s="9"/>
      <c r="O18" s="9"/>
      <c r="P18" s="9"/>
      <c r="Q18" s="9"/>
      <c r="R18" s="9"/>
    </row>
    <row r="19" spans="2:18" s="12" customFormat="1" ht="18" customHeight="1" x14ac:dyDescent="0.15">
      <c r="E19" s="11"/>
      <c r="F19" s="31"/>
      <c r="H19" s="103" t="s">
        <v>6</v>
      </c>
      <c r="I19" s="104"/>
      <c r="J19" s="105"/>
      <c r="K19" s="106">
        <f>K15+K17</f>
        <v>4880</v>
      </c>
      <c r="L19" s="107" t="s">
        <v>15</v>
      </c>
      <c r="O19" s="9"/>
      <c r="P19" s="9"/>
      <c r="Q19" s="9"/>
      <c r="R19" s="9"/>
    </row>
    <row r="20" spans="2:18" s="12" customFormat="1" ht="9.9499999999999993" customHeight="1" x14ac:dyDescent="0.15">
      <c r="B20" s="9"/>
      <c r="C20" s="9"/>
      <c r="D20" s="9"/>
      <c r="E20" s="9"/>
      <c r="F20" s="9"/>
      <c r="G20" s="10"/>
      <c r="H20" s="11"/>
      <c r="I20" s="11"/>
      <c r="J20" s="11"/>
      <c r="K20" s="11"/>
      <c r="L20" s="9"/>
      <c r="M20" s="9"/>
      <c r="N20" s="9"/>
      <c r="O20" s="9"/>
      <c r="P20" s="9"/>
      <c r="Q20" s="9"/>
      <c r="R20" s="9"/>
    </row>
    <row r="21" spans="2:18" ht="43.5" customHeight="1" x14ac:dyDescent="0.15"/>
    <row r="22" spans="2:18" ht="24" customHeight="1" x14ac:dyDescent="0.15">
      <c r="B22" s="27" t="s">
        <v>11</v>
      </c>
      <c r="C22" s="20"/>
      <c r="D22" s="20"/>
      <c r="E22" s="20"/>
      <c r="F22" s="20"/>
    </row>
    <row r="23" spans="2:18" s="12" customFormat="1" ht="18" customHeight="1" x14ac:dyDescent="0.15">
      <c r="B23" s="13"/>
      <c r="C23" s="13" t="s">
        <v>1</v>
      </c>
      <c r="D23" s="13"/>
      <c r="E23" s="13"/>
      <c r="F23" s="13"/>
      <c r="G23" s="14"/>
      <c r="H23" s="13"/>
      <c r="I23" s="16" t="s">
        <v>14</v>
      </c>
      <c r="J23" s="16"/>
      <c r="M23" s="9"/>
      <c r="N23" s="9"/>
      <c r="O23" s="9"/>
      <c r="P23" s="9"/>
      <c r="Q23" s="9"/>
      <c r="R23" s="9"/>
    </row>
    <row r="24" spans="2:18" s="12" customFormat="1" ht="18" customHeight="1" x14ac:dyDescent="0.15">
      <c r="B24" s="15"/>
      <c r="C24" s="15"/>
      <c r="D24" s="91"/>
      <c r="E24" s="92" t="s">
        <v>2</v>
      </c>
      <c r="F24" s="93">
        <v>20</v>
      </c>
      <c r="G24" s="94">
        <f>IF($J$5&gt;20,20,J5)</f>
        <v>20</v>
      </c>
      <c r="H24" s="95" t="s">
        <v>0</v>
      </c>
      <c r="I24" s="95" t="s">
        <v>3</v>
      </c>
      <c r="J24" s="96"/>
      <c r="K24" s="97">
        <v>2200</v>
      </c>
      <c r="L24" s="98" t="s">
        <v>15</v>
      </c>
      <c r="M24" s="9"/>
      <c r="N24" s="9"/>
      <c r="O24" s="9"/>
      <c r="P24" s="9"/>
      <c r="Q24" s="9"/>
      <c r="R24" s="9"/>
    </row>
    <row r="25" spans="2:18" s="12" customFormat="1" ht="18" customHeight="1" x14ac:dyDescent="0.15">
      <c r="D25" s="99">
        <f>F24+1</f>
        <v>21</v>
      </c>
      <c r="E25" s="92" t="s">
        <v>2</v>
      </c>
      <c r="F25" s="93">
        <v>40</v>
      </c>
      <c r="G25" s="94">
        <f>IF($J$5&gt;20,M25,0)</f>
        <v>16</v>
      </c>
      <c r="H25" s="95" t="s">
        <v>0</v>
      </c>
      <c r="I25" s="100">
        <v>1</v>
      </c>
      <c r="J25" s="96">
        <v>112</v>
      </c>
      <c r="K25" s="102">
        <f>G25*J25</f>
        <v>1792</v>
      </c>
      <c r="L25" s="98" t="s">
        <v>15</v>
      </c>
      <c r="M25" s="9">
        <f>IF($J$5-20&gt;20,20,$J$5-20)</f>
        <v>16</v>
      </c>
      <c r="N25" s="9"/>
      <c r="O25" s="9"/>
      <c r="P25" s="9"/>
      <c r="Q25" s="9"/>
      <c r="R25" s="9"/>
    </row>
    <row r="26" spans="2:18" s="12" customFormat="1" ht="18" customHeight="1" x14ac:dyDescent="0.15">
      <c r="D26" s="99">
        <f>F25+1</f>
        <v>41</v>
      </c>
      <c r="E26" s="92" t="s">
        <v>2</v>
      </c>
      <c r="F26" s="93">
        <v>80</v>
      </c>
      <c r="G26" s="94">
        <f>IF($J$5&gt;40,M26,0)</f>
        <v>0</v>
      </c>
      <c r="H26" s="95" t="s">
        <v>4</v>
      </c>
      <c r="I26" s="100">
        <v>1</v>
      </c>
      <c r="J26" s="96">
        <v>133</v>
      </c>
      <c r="K26" s="97">
        <f>G26*J26</f>
        <v>0</v>
      </c>
      <c r="L26" s="98" t="s">
        <v>15</v>
      </c>
      <c r="M26" s="9">
        <f>IF($J$5-40&gt;40,40,$J$5-40)</f>
        <v>-4</v>
      </c>
      <c r="N26" s="9"/>
      <c r="O26" s="9"/>
      <c r="P26" s="9"/>
      <c r="Q26" s="9"/>
      <c r="R26" s="9"/>
    </row>
    <row r="27" spans="2:18" s="12" customFormat="1" ht="18" customHeight="1" x14ac:dyDescent="0.15">
      <c r="D27" s="99">
        <f>F26+1</f>
        <v>81</v>
      </c>
      <c r="E27" s="92" t="s">
        <v>2</v>
      </c>
      <c r="F27" s="93">
        <v>200</v>
      </c>
      <c r="G27" s="94">
        <f>IF($J$5&gt;80,M27,0)</f>
        <v>0</v>
      </c>
      <c r="H27" s="95" t="s">
        <v>4</v>
      </c>
      <c r="I27" s="100">
        <v>1</v>
      </c>
      <c r="J27" s="96">
        <v>146</v>
      </c>
      <c r="K27" s="97">
        <f t="shared" ref="K27:K28" si="0">G27*J27</f>
        <v>0</v>
      </c>
      <c r="L27" s="98" t="s">
        <v>15</v>
      </c>
      <c r="M27" s="9">
        <f>IF($J$5-80&gt;120,120,$J$5-80)</f>
        <v>-44</v>
      </c>
      <c r="N27" s="9"/>
      <c r="O27" s="9"/>
      <c r="P27" s="9"/>
      <c r="Q27" s="9"/>
      <c r="R27" s="9"/>
    </row>
    <row r="28" spans="2:18" s="12" customFormat="1" ht="18" customHeight="1" x14ac:dyDescent="0.15">
      <c r="D28" s="99">
        <f>F27+1</f>
        <v>201</v>
      </c>
      <c r="E28" s="92" t="s">
        <v>2</v>
      </c>
      <c r="F28" s="93">
        <v>1000</v>
      </c>
      <c r="G28" s="94">
        <f>IF($J$5&gt;200,M28,0)</f>
        <v>0</v>
      </c>
      <c r="H28" s="95" t="s">
        <v>4</v>
      </c>
      <c r="I28" s="100">
        <v>1</v>
      </c>
      <c r="J28" s="96">
        <v>182</v>
      </c>
      <c r="K28" s="97">
        <f t="shared" si="0"/>
        <v>0</v>
      </c>
      <c r="L28" s="98" t="s">
        <v>15</v>
      </c>
      <c r="M28" s="9">
        <f>IF($J$5-200&gt;200,800,$J$5-200)</f>
        <v>-164</v>
      </c>
      <c r="N28" s="9"/>
      <c r="O28" s="9"/>
      <c r="P28" s="9"/>
      <c r="Q28" s="9"/>
      <c r="R28" s="9"/>
    </row>
    <row r="29" spans="2:18" s="12" customFormat="1" ht="18" customHeight="1" x14ac:dyDescent="0.15">
      <c r="D29" s="99">
        <f>F28+1</f>
        <v>1001</v>
      </c>
      <c r="E29" s="92" t="s">
        <v>2</v>
      </c>
      <c r="F29" s="91"/>
      <c r="G29" s="98">
        <f>IF($J$5&gt;1000,J5-1000,0)</f>
        <v>0</v>
      </c>
      <c r="H29" s="95" t="s">
        <v>4</v>
      </c>
      <c r="I29" s="100">
        <v>1</v>
      </c>
      <c r="J29" s="96">
        <v>219</v>
      </c>
      <c r="K29" s="97">
        <f>G29*J29</f>
        <v>0</v>
      </c>
      <c r="L29" s="98" t="s">
        <v>15</v>
      </c>
      <c r="M29" s="34">
        <f>$J$5-1000</f>
        <v>-964</v>
      </c>
      <c r="N29" s="9"/>
      <c r="O29" s="9"/>
      <c r="P29" s="9"/>
      <c r="Q29" s="9"/>
      <c r="R29" s="9"/>
    </row>
    <row r="30" spans="2:18" s="12" customFormat="1" ht="9.9499999999999993" customHeight="1" x14ac:dyDescent="0.15">
      <c r="E30" s="16"/>
      <c r="F30" s="90" t="s">
        <v>28</v>
      </c>
      <c r="G30" s="88">
        <f>SUM(G24:G29)</f>
        <v>36</v>
      </c>
      <c r="H30" s="89" t="s">
        <v>4</v>
      </c>
      <c r="I30" s="13"/>
      <c r="J30" s="13"/>
      <c r="K30" s="13"/>
      <c r="M30" s="9"/>
      <c r="N30" s="9"/>
      <c r="O30" s="9"/>
      <c r="P30" s="9"/>
      <c r="Q30" s="9"/>
      <c r="R30" s="9"/>
    </row>
    <row r="31" spans="2:18" s="12" customFormat="1" ht="9.9499999999999993" customHeight="1" x14ac:dyDescent="0.15">
      <c r="B31" s="16"/>
      <c r="C31" s="16"/>
      <c r="D31" s="16"/>
      <c r="E31" s="16"/>
      <c r="F31" s="16"/>
      <c r="G31" s="17"/>
      <c r="H31" s="13"/>
      <c r="I31" s="13"/>
      <c r="J31" s="13"/>
      <c r="K31" s="13"/>
      <c r="M31" s="9"/>
      <c r="N31" s="9"/>
      <c r="O31" s="9"/>
      <c r="P31" s="9"/>
      <c r="Q31" s="9"/>
      <c r="R31" s="9"/>
    </row>
    <row r="32" spans="2:18" s="12" customFormat="1" ht="18" customHeight="1" x14ac:dyDescent="0.15">
      <c r="C32" s="13"/>
      <c r="D32" s="13"/>
      <c r="E32" s="13"/>
      <c r="F32" s="13"/>
      <c r="H32" s="95" t="s">
        <v>10</v>
      </c>
      <c r="I32" s="95"/>
      <c r="J32" s="95"/>
      <c r="K32" s="97">
        <f>SUM(K24:K29)</f>
        <v>3992</v>
      </c>
      <c r="L32" s="98" t="s">
        <v>15</v>
      </c>
      <c r="M32" s="9"/>
      <c r="N32" s="9"/>
      <c r="O32" s="9"/>
      <c r="P32" s="9"/>
      <c r="Q32" s="9"/>
      <c r="R32" s="9"/>
    </row>
    <row r="33" spans="1:19" s="12" customFormat="1" ht="9.9499999999999993" customHeight="1" x14ac:dyDescent="0.15">
      <c r="B33" s="16"/>
      <c r="C33" s="16"/>
      <c r="D33" s="16"/>
      <c r="E33" s="16"/>
      <c r="F33" s="16"/>
      <c r="H33" s="17"/>
      <c r="I33" s="13"/>
      <c r="J33" s="13"/>
      <c r="K33" s="13"/>
      <c r="M33" s="9"/>
      <c r="N33" s="9"/>
      <c r="O33" s="9"/>
      <c r="P33" s="9"/>
      <c r="Q33" s="9"/>
      <c r="R33" s="9"/>
    </row>
    <row r="34" spans="1:19" s="9" customFormat="1" ht="18" customHeight="1" x14ac:dyDescent="0.15">
      <c r="C34" s="13"/>
      <c r="D34" s="13"/>
      <c r="E34" s="13"/>
      <c r="F34" s="13"/>
      <c r="H34" s="95" t="s">
        <v>8</v>
      </c>
      <c r="I34" s="98"/>
      <c r="J34" s="98"/>
      <c r="K34" s="97">
        <f>ROUNDDOWN(K32*0.1,0)</f>
        <v>399</v>
      </c>
      <c r="L34" s="98" t="s">
        <v>15</v>
      </c>
    </row>
    <row r="35" spans="1:19" s="12" customFormat="1" ht="9.9499999999999993" customHeight="1" x14ac:dyDescent="0.15">
      <c r="B35" s="9"/>
      <c r="C35" s="9"/>
      <c r="D35" s="9"/>
      <c r="E35" s="9"/>
      <c r="F35" s="9"/>
      <c r="H35" s="10"/>
      <c r="I35" s="11"/>
      <c r="J35" s="11"/>
      <c r="K35" s="11"/>
      <c r="L35" s="9"/>
      <c r="M35" s="9"/>
      <c r="N35" s="9"/>
      <c r="O35" s="9"/>
      <c r="P35" s="9"/>
      <c r="Q35" s="9"/>
      <c r="R35" s="9"/>
    </row>
    <row r="36" spans="1:19" s="9" customFormat="1" ht="19.5" customHeight="1" x14ac:dyDescent="0.15">
      <c r="C36" s="11"/>
      <c r="D36" s="11"/>
      <c r="E36" s="11"/>
      <c r="F36" s="11"/>
      <c r="H36" s="108" t="s">
        <v>13</v>
      </c>
      <c r="I36" s="109"/>
      <c r="J36" s="108"/>
      <c r="K36" s="110">
        <f>K32+K34</f>
        <v>4391</v>
      </c>
      <c r="L36" s="109" t="s">
        <v>15</v>
      </c>
    </row>
    <row r="37" spans="1:19" s="12" customFormat="1" ht="9.9499999999999993" customHeight="1" x14ac:dyDescent="0.15">
      <c r="B37" s="9"/>
      <c r="C37" s="9"/>
      <c r="D37" s="9"/>
      <c r="E37" s="9"/>
      <c r="F37" s="9"/>
      <c r="G37" s="10"/>
      <c r="H37" s="28"/>
      <c r="I37" s="11"/>
      <c r="J37" s="11"/>
      <c r="K37" s="11"/>
      <c r="L37" s="9"/>
      <c r="M37" s="9"/>
      <c r="N37" s="9"/>
      <c r="O37" s="9"/>
      <c r="P37" s="9"/>
      <c r="Q37" s="9"/>
      <c r="R37" s="9"/>
    </row>
    <row r="38" spans="1:19" s="1" customFormat="1" ht="27" customHeight="1" x14ac:dyDescent="0.15">
      <c r="A38" s="5"/>
      <c r="B38" s="12"/>
      <c r="G38" s="21"/>
      <c r="H38" s="3"/>
      <c r="I38" s="3"/>
      <c r="J38" s="3"/>
      <c r="K38" s="3"/>
      <c r="Q38" s="4"/>
      <c r="R38" s="4"/>
    </row>
    <row r="39" spans="1:19" s="1" customFormat="1" ht="28.5" customHeight="1" thickBot="1" x14ac:dyDescent="0.2">
      <c r="A39" s="5"/>
      <c r="C39" s="20" t="s">
        <v>9</v>
      </c>
      <c r="D39" s="20"/>
      <c r="E39" s="20"/>
      <c r="F39" s="20"/>
      <c r="G39" s="20"/>
      <c r="H39" s="20"/>
      <c r="I39" s="20"/>
      <c r="J39" s="23"/>
      <c r="K39" s="3"/>
      <c r="Q39" s="4"/>
      <c r="R39" s="4"/>
    </row>
    <row r="40" spans="1:19" s="1" customFormat="1" ht="28.5" customHeight="1" thickTop="1" thickBot="1" x14ac:dyDescent="0.2">
      <c r="A40" s="5"/>
      <c r="B40" s="24"/>
      <c r="C40" s="24"/>
      <c r="D40" s="24"/>
      <c r="E40" s="24"/>
      <c r="F40" s="24"/>
      <c r="G40" s="131">
        <f>K19+K36</f>
        <v>9271</v>
      </c>
      <c r="H40" s="132"/>
      <c r="I40" s="133"/>
      <c r="J40" s="25" t="s">
        <v>7</v>
      </c>
      <c r="K40" s="23"/>
      <c r="L40" s="3"/>
      <c r="R40" s="4"/>
      <c r="S40" s="4"/>
    </row>
    <row r="41" spans="1:19" s="1" customFormat="1" ht="28.5" customHeight="1" thickTop="1" x14ac:dyDescent="0.2">
      <c r="A41" s="5"/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2"/>
      <c r="Q41" s="4"/>
      <c r="R41" s="4"/>
    </row>
    <row r="62" spans="12:12" ht="20.100000000000001" customHeight="1" x14ac:dyDescent="0.15">
      <c r="L62" s="112" t="s">
        <v>29</v>
      </c>
    </row>
  </sheetData>
  <sheetProtection sheet="1" objects="1" scenarios="1"/>
  <protectedRanges>
    <protectedRange sqref="J5" name="範囲1"/>
  </protectedRanges>
  <mergeCells count="5">
    <mergeCell ref="B2:L2"/>
    <mergeCell ref="K18:L18"/>
    <mergeCell ref="G40:I40"/>
    <mergeCell ref="B3:L3"/>
    <mergeCell ref="J6:L7"/>
  </mergeCells>
  <phoneticPr fontId="2"/>
  <printOptions horizontalCentered="1" verticalCentered="1"/>
  <pageMargins left="0.47244094488188981" right="0.19685039370078741" top="0.55118110236220474" bottom="0.55118110236220474" header="0.51181102362204722" footer="0.1968503937007874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10"/>
  <sheetViews>
    <sheetView view="pageBreakPreview" topLeftCell="A19" zoomScale="85" zoomScaleNormal="100" zoomScaleSheetLayoutView="85" workbookViewId="0">
      <selection activeCell="D33" sqref="D33"/>
    </sheetView>
  </sheetViews>
  <sheetFormatPr defaultRowHeight="15" customHeight="1" x14ac:dyDescent="0.15"/>
  <cols>
    <col min="1" max="1" width="9.625" style="38" customWidth="1"/>
    <col min="2" max="2" width="12.625" style="37" customWidth="1"/>
    <col min="3" max="3" width="12.625" style="36" customWidth="1"/>
    <col min="4" max="4" width="12.625" style="35" customWidth="1"/>
    <col min="5" max="5" width="1.625" style="35" customWidth="1"/>
    <col min="6" max="6" width="9.625" style="35" customWidth="1"/>
    <col min="7" max="9" width="12.625" style="35" customWidth="1"/>
    <col min="10" max="10" width="1.625" style="35" customWidth="1"/>
    <col min="11" max="14" width="9" style="35"/>
    <col min="15" max="15" width="12.625" style="35" customWidth="1"/>
    <col min="16" max="16384" width="9" style="35"/>
  </cols>
  <sheetData>
    <row r="1" spans="1:17" ht="15" customHeight="1" x14ac:dyDescent="0.15">
      <c r="A1" s="66" t="s">
        <v>25</v>
      </c>
      <c r="B1" s="36"/>
    </row>
    <row r="2" spans="1:17" ht="15" customHeight="1" thickBot="1" x14ac:dyDescent="0.2">
      <c r="I2" s="65" t="s">
        <v>24</v>
      </c>
      <c r="K2" s="35" t="s">
        <v>47</v>
      </c>
      <c r="O2" s="122"/>
    </row>
    <row r="3" spans="1:17" s="56" customFormat="1" ht="30" customHeight="1" thickBot="1" x14ac:dyDescent="0.2">
      <c r="A3" s="60" t="s">
        <v>23</v>
      </c>
      <c r="B3" s="59" t="s">
        <v>22</v>
      </c>
      <c r="C3" s="58" t="s">
        <v>21</v>
      </c>
      <c r="D3" s="57" t="s">
        <v>20</v>
      </c>
      <c r="F3" s="64" t="s">
        <v>23</v>
      </c>
      <c r="G3" s="63" t="s">
        <v>22</v>
      </c>
      <c r="H3" s="62" t="s">
        <v>21</v>
      </c>
      <c r="I3" s="61" t="s">
        <v>20</v>
      </c>
      <c r="K3" s="114" t="s">
        <v>31</v>
      </c>
      <c r="L3" s="137"/>
      <c r="M3" s="138"/>
      <c r="N3" s="115" t="s">
        <v>32</v>
      </c>
      <c r="O3" s="124"/>
      <c r="P3" s="123"/>
      <c r="Q3" s="35"/>
    </row>
    <row r="4" spans="1:17" s="39" customFormat="1" ht="15" customHeight="1" x14ac:dyDescent="0.15">
      <c r="A4" s="73" t="s">
        <v>26</v>
      </c>
      <c r="B4" s="72">
        <f>ROUNDDOWN((N4*2*1.1),-1)</f>
        <v>2420</v>
      </c>
      <c r="C4" s="71">
        <f>ROUNDDOWN((N23*2*1.1),0)</f>
        <v>2420</v>
      </c>
      <c r="D4" s="70">
        <f t="shared" ref="D4:D35" si="0">B4+C4</f>
        <v>4840</v>
      </c>
      <c r="F4" s="55">
        <v>71</v>
      </c>
      <c r="G4" s="54">
        <f>ROUNDDOWN(($B$4+(($N$6*20)+$N$7*(F4-40))*1.1),-1)</f>
        <v>11630</v>
      </c>
      <c r="H4" s="71">
        <f>ROUNDDOWN(($C$4+(($N$25*20)+$N$26*(F4-40))*1.1),0)</f>
        <v>9419</v>
      </c>
      <c r="I4" s="52">
        <f t="shared" ref="I4:I35" si="1">G4+H4</f>
        <v>21049</v>
      </c>
      <c r="K4" s="139" t="s">
        <v>33</v>
      </c>
      <c r="L4" s="142" t="s">
        <v>34</v>
      </c>
      <c r="M4" s="143"/>
      <c r="N4" s="144">
        <v>1100</v>
      </c>
      <c r="O4" s="146" t="s">
        <v>51</v>
      </c>
      <c r="P4" s="121" t="s">
        <v>50</v>
      </c>
      <c r="Q4" s="126">
        <v>2200</v>
      </c>
    </row>
    <row r="5" spans="1:17" s="39" customFormat="1" ht="15" customHeight="1" thickBot="1" x14ac:dyDescent="0.2">
      <c r="A5" s="55">
        <v>21</v>
      </c>
      <c r="B5" s="54">
        <f>ROUNDDOWN(($B$4+($N$6*(A5-20))*1.1),-1)</f>
        <v>2570</v>
      </c>
      <c r="C5" s="53">
        <f>ROUNDDOWN(($C$4+($N$25*(A5-20))*1.1),0)</f>
        <v>2543</v>
      </c>
      <c r="D5" s="52">
        <f t="shared" si="0"/>
        <v>5113</v>
      </c>
      <c r="F5" s="51">
        <v>72</v>
      </c>
      <c r="G5" s="50">
        <f>ROUNDDOWN(($B$4+(($N$6*20)+$N$7*(F5-40))*1.1),-1)</f>
        <v>11830</v>
      </c>
      <c r="H5" s="49">
        <f t="shared" ref="H5:H13" si="2">ROUNDDOWN(($C$4+(($N$25*20)+$N$26*(F5-40))*1.1),0)</f>
        <v>9565</v>
      </c>
      <c r="I5" s="48">
        <f t="shared" si="1"/>
        <v>21395</v>
      </c>
      <c r="K5" s="140"/>
      <c r="L5" s="147" t="s">
        <v>35</v>
      </c>
      <c r="M5" s="148"/>
      <c r="N5" s="145"/>
      <c r="O5" s="146"/>
      <c r="P5" s="119"/>
      <c r="Q5" s="120"/>
    </row>
    <row r="6" spans="1:17" s="39" customFormat="1" ht="15" customHeight="1" thickBot="1" x14ac:dyDescent="0.2">
      <c r="A6" s="51">
        <v>22</v>
      </c>
      <c r="B6" s="50">
        <f t="shared" ref="B6:B24" si="3">ROUNDDOWN(($B$4+($N$6*(A6-20))*1.1),-1)</f>
        <v>2720</v>
      </c>
      <c r="C6" s="49">
        <f t="shared" ref="C6:C24" si="4">ROUNDDOWN(($C$4+($N$25*(A6-20))*1.1),0)</f>
        <v>2666</v>
      </c>
      <c r="D6" s="48">
        <f t="shared" si="0"/>
        <v>5386</v>
      </c>
      <c r="F6" s="51">
        <v>73</v>
      </c>
      <c r="G6" s="50">
        <f t="shared" ref="G6:G12" si="5">ROUNDDOWN(($B$4+(($N$6*20)+$N$7*(F6-40))*1.1),-1)</f>
        <v>12030</v>
      </c>
      <c r="H6" s="49">
        <f t="shared" si="2"/>
        <v>9711</v>
      </c>
      <c r="I6" s="48">
        <f t="shared" si="1"/>
        <v>21741</v>
      </c>
      <c r="K6" s="140"/>
      <c r="L6" s="149" t="s">
        <v>36</v>
      </c>
      <c r="M6" s="117" t="s">
        <v>48</v>
      </c>
      <c r="N6" s="118">
        <v>140</v>
      </c>
      <c r="O6" s="114" t="s">
        <v>37</v>
      </c>
      <c r="P6" s="35"/>
      <c r="Q6" s="35"/>
    </row>
    <row r="7" spans="1:17" s="39" customFormat="1" ht="15" customHeight="1" thickBot="1" x14ac:dyDescent="0.2">
      <c r="A7" s="51">
        <v>23</v>
      </c>
      <c r="B7" s="50">
        <f t="shared" si="3"/>
        <v>2880</v>
      </c>
      <c r="C7" s="49">
        <f t="shared" si="4"/>
        <v>2789</v>
      </c>
      <c r="D7" s="48">
        <f t="shared" si="0"/>
        <v>5669</v>
      </c>
      <c r="F7" s="51">
        <v>74</v>
      </c>
      <c r="G7" s="50">
        <f t="shared" si="5"/>
        <v>12230</v>
      </c>
      <c r="H7" s="49">
        <f t="shared" si="2"/>
        <v>9858</v>
      </c>
      <c r="I7" s="48">
        <f t="shared" si="1"/>
        <v>22088</v>
      </c>
      <c r="K7" s="140"/>
      <c r="L7" s="150"/>
      <c r="M7" s="117" t="s">
        <v>37</v>
      </c>
      <c r="N7" s="118">
        <v>180</v>
      </c>
      <c r="O7" s="117" t="s">
        <v>39</v>
      </c>
      <c r="P7" s="35"/>
      <c r="Q7" s="35"/>
    </row>
    <row r="8" spans="1:17" s="39" customFormat="1" ht="15" customHeight="1" thickBot="1" x14ac:dyDescent="0.2">
      <c r="A8" s="51">
        <v>24</v>
      </c>
      <c r="B8" s="50">
        <f t="shared" si="3"/>
        <v>3030</v>
      </c>
      <c r="C8" s="49">
        <f t="shared" si="4"/>
        <v>2912</v>
      </c>
      <c r="D8" s="48">
        <f t="shared" si="0"/>
        <v>5942</v>
      </c>
      <c r="F8" s="47">
        <v>75</v>
      </c>
      <c r="G8" s="46">
        <f t="shared" si="5"/>
        <v>12430</v>
      </c>
      <c r="H8" s="75">
        <f t="shared" si="2"/>
        <v>10004</v>
      </c>
      <c r="I8" s="44">
        <f t="shared" si="1"/>
        <v>22434</v>
      </c>
      <c r="K8" s="140"/>
      <c r="L8" s="150"/>
      <c r="M8" s="117" t="s">
        <v>49</v>
      </c>
      <c r="N8" s="118">
        <v>210</v>
      </c>
      <c r="O8" s="117" t="s">
        <v>52</v>
      </c>
      <c r="P8" s="35"/>
      <c r="Q8" s="35"/>
    </row>
    <row r="9" spans="1:17" s="39" customFormat="1" ht="15" customHeight="1" thickBot="1" x14ac:dyDescent="0.2">
      <c r="A9" s="47">
        <v>25</v>
      </c>
      <c r="B9" s="74">
        <f t="shared" si="3"/>
        <v>3190</v>
      </c>
      <c r="C9" s="45">
        <f t="shared" si="4"/>
        <v>3036</v>
      </c>
      <c r="D9" s="76">
        <f t="shared" si="0"/>
        <v>6226</v>
      </c>
      <c r="F9" s="55">
        <v>76</v>
      </c>
      <c r="G9" s="54">
        <f t="shared" si="5"/>
        <v>12620</v>
      </c>
      <c r="H9" s="53">
        <f t="shared" si="2"/>
        <v>10150</v>
      </c>
      <c r="I9" s="52">
        <f t="shared" si="1"/>
        <v>22770</v>
      </c>
      <c r="K9" s="140"/>
      <c r="L9" s="150"/>
      <c r="M9" s="117"/>
      <c r="N9" s="118"/>
      <c r="O9" s="117"/>
      <c r="P9" s="35"/>
      <c r="Q9" s="35"/>
    </row>
    <row r="10" spans="1:17" s="39" customFormat="1" ht="15" customHeight="1" thickBot="1" x14ac:dyDescent="0.2">
      <c r="A10" s="55">
        <v>26</v>
      </c>
      <c r="B10" s="54">
        <f t="shared" si="3"/>
        <v>3340</v>
      </c>
      <c r="C10" s="71">
        <f t="shared" si="4"/>
        <v>3159</v>
      </c>
      <c r="D10" s="52">
        <f t="shared" si="0"/>
        <v>6499</v>
      </c>
      <c r="F10" s="51">
        <v>77</v>
      </c>
      <c r="G10" s="50">
        <f t="shared" si="5"/>
        <v>12820</v>
      </c>
      <c r="H10" s="49">
        <f t="shared" si="2"/>
        <v>10297</v>
      </c>
      <c r="I10" s="48">
        <f t="shared" si="1"/>
        <v>23117</v>
      </c>
      <c r="K10" s="141"/>
      <c r="L10" s="151"/>
      <c r="M10" s="117"/>
      <c r="N10" s="118"/>
      <c r="O10" s="117"/>
      <c r="P10" s="35"/>
      <c r="Q10" s="35"/>
    </row>
    <row r="11" spans="1:17" s="39" customFormat="1" ht="15" customHeight="1" x14ac:dyDescent="0.15">
      <c r="A11" s="51">
        <v>27</v>
      </c>
      <c r="B11" s="69">
        <f t="shared" si="3"/>
        <v>3490</v>
      </c>
      <c r="C11" s="49">
        <f t="shared" si="4"/>
        <v>3282</v>
      </c>
      <c r="D11" s="48">
        <f t="shared" si="0"/>
        <v>6772</v>
      </c>
      <c r="F11" s="51">
        <v>78</v>
      </c>
      <c r="G11" s="50">
        <f t="shared" si="5"/>
        <v>13020</v>
      </c>
      <c r="H11" s="49">
        <f t="shared" si="2"/>
        <v>10443</v>
      </c>
      <c r="I11" s="48">
        <f t="shared" si="1"/>
        <v>23463</v>
      </c>
    </row>
    <row r="12" spans="1:17" s="39" customFormat="1" ht="15" customHeight="1" x14ac:dyDescent="0.15">
      <c r="A12" s="51">
        <v>28</v>
      </c>
      <c r="B12" s="69">
        <f t="shared" si="3"/>
        <v>3650</v>
      </c>
      <c r="C12" s="49">
        <f t="shared" si="4"/>
        <v>3405</v>
      </c>
      <c r="D12" s="48">
        <f t="shared" si="0"/>
        <v>7055</v>
      </c>
      <c r="F12" s="51">
        <v>79</v>
      </c>
      <c r="G12" s="50">
        <f t="shared" si="5"/>
        <v>13220</v>
      </c>
      <c r="H12" s="49">
        <f t="shared" si="2"/>
        <v>10589</v>
      </c>
      <c r="I12" s="48">
        <f t="shared" si="1"/>
        <v>23809</v>
      </c>
    </row>
    <row r="13" spans="1:17" s="39" customFormat="1" ht="15" customHeight="1" thickBot="1" x14ac:dyDescent="0.2">
      <c r="A13" s="51">
        <v>29</v>
      </c>
      <c r="B13" s="69">
        <f t="shared" si="3"/>
        <v>3800</v>
      </c>
      <c r="C13" s="49">
        <f t="shared" si="4"/>
        <v>3528</v>
      </c>
      <c r="D13" s="48">
        <f t="shared" si="0"/>
        <v>7328</v>
      </c>
      <c r="F13" s="80">
        <v>80</v>
      </c>
      <c r="G13" s="74">
        <f>ROUNDDOWN(($B$4+(($N$6*20)+$N$7*(F13-40))*1.1),-1)</f>
        <v>13420</v>
      </c>
      <c r="H13" s="75">
        <f t="shared" si="2"/>
        <v>10736</v>
      </c>
      <c r="I13" s="76">
        <f t="shared" si="1"/>
        <v>24156</v>
      </c>
    </row>
    <row r="14" spans="1:17" s="39" customFormat="1" ht="15" customHeight="1" x14ac:dyDescent="0.15">
      <c r="A14" s="47">
        <v>30</v>
      </c>
      <c r="B14" s="68">
        <f t="shared" si="3"/>
        <v>3960</v>
      </c>
      <c r="C14" s="45">
        <f t="shared" si="4"/>
        <v>3652</v>
      </c>
      <c r="D14" s="44">
        <f t="shared" si="0"/>
        <v>7612</v>
      </c>
      <c r="F14" s="82">
        <v>81</v>
      </c>
      <c r="G14" s="83">
        <f>ROUNDDOWN(($B$4+(($N$6*20)+($N$7*40)+($N$8*(F14-80)))*1.1),-1)</f>
        <v>13650</v>
      </c>
      <c r="H14" s="86">
        <f>ROUNDDOWN(($C$4+(($N$25*20)+($N$26*40)+($N$27*(F14-80)))*1.1),0)</f>
        <v>10896</v>
      </c>
      <c r="I14" s="85">
        <f t="shared" si="1"/>
        <v>24546</v>
      </c>
    </row>
    <row r="15" spans="1:17" s="39" customFormat="1" ht="15" customHeight="1" x14ac:dyDescent="0.15">
      <c r="A15" s="55">
        <v>31</v>
      </c>
      <c r="B15" s="69">
        <f t="shared" si="3"/>
        <v>4110</v>
      </c>
      <c r="C15" s="71">
        <f t="shared" si="4"/>
        <v>3775</v>
      </c>
      <c r="D15" s="78">
        <f t="shared" si="0"/>
        <v>7885</v>
      </c>
      <c r="F15" s="51">
        <v>82</v>
      </c>
      <c r="G15" s="50">
        <f>ROUNDDOWN(($B$4+(($N$6*20)+($N$7*40)+($N$8*(F15-80)))*1.1),-1)</f>
        <v>13880</v>
      </c>
      <c r="H15" s="49">
        <f t="shared" ref="H15:H52" si="6">ROUNDDOWN(($C$4+(($N$25*20)+($N$26*40)+($N$27*(F15-80)))*1.1),0)</f>
        <v>11057</v>
      </c>
      <c r="I15" s="48">
        <f t="shared" si="1"/>
        <v>24937</v>
      </c>
    </row>
    <row r="16" spans="1:17" s="39" customFormat="1" ht="15" customHeight="1" x14ac:dyDescent="0.15">
      <c r="A16" s="51">
        <v>32</v>
      </c>
      <c r="B16" s="69">
        <f t="shared" si="3"/>
        <v>4260</v>
      </c>
      <c r="C16" s="49">
        <f t="shared" si="4"/>
        <v>3898</v>
      </c>
      <c r="D16" s="48">
        <f t="shared" si="0"/>
        <v>8158</v>
      </c>
      <c r="F16" s="51">
        <v>83</v>
      </c>
      <c r="G16" s="50">
        <f t="shared" ref="G16:G52" si="7">ROUNDDOWN(($B$4+(($N$6*20)+($N$7*40)+($N$8*(F16-80)))*1.1),-1)</f>
        <v>14110</v>
      </c>
      <c r="H16" s="49">
        <f t="shared" si="6"/>
        <v>11217</v>
      </c>
      <c r="I16" s="48">
        <f t="shared" si="1"/>
        <v>25327</v>
      </c>
    </row>
    <row r="17" spans="1:17" s="39" customFormat="1" ht="15" customHeight="1" x14ac:dyDescent="0.15">
      <c r="A17" s="51">
        <v>33</v>
      </c>
      <c r="B17" s="69">
        <f t="shared" si="3"/>
        <v>4420</v>
      </c>
      <c r="C17" s="49">
        <f t="shared" si="4"/>
        <v>4021</v>
      </c>
      <c r="D17" s="48">
        <f t="shared" si="0"/>
        <v>8441</v>
      </c>
      <c r="F17" s="51">
        <v>84</v>
      </c>
      <c r="G17" s="50">
        <f t="shared" si="7"/>
        <v>14340</v>
      </c>
      <c r="H17" s="49">
        <f t="shared" si="6"/>
        <v>11378</v>
      </c>
      <c r="I17" s="48">
        <f t="shared" si="1"/>
        <v>25718</v>
      </c>
    </row>
    <row r="18" spans="1:17" s="39" customFormat="1" ht="15" customHeight="1" x14ac:dyDescent="0.15">
      <c r="A18" s="51">
        <v>34</v>
      </c>
      <c r="B18" s="69">
        <f t="shared" si="3"/>
        <v>4570</v>
      </c>
      <c r="C18" s="49">
        <f t="shared" si="4"/>
        <v>4144</v>
      </c>
      <c r="D18" s="48">
        <f t="shared" si="0"/>
        <v>8714</v>
      </c>
      <c r="F18" s="47">
        <v>85</v>
      </c>
      <c r="G18" s="74">
        <f t="shared" si="7"/>
        <v>14570</v>
      </c>
      <c r="H18" s="75">
        <f t="shared" si="6"/>
        <v>11539</v>
      </c>
      <c r="I18" s="76">
        <f t="shared" si="1"/>
        <v>26109</v>
      </c>
    </row>
    <row r="19" spans="1:17" s="39" customFormat="1" ht="15" customHeight="1" x14ac:dyDescent="0.15">
      <c r="A19" s="47">
        <v>35</v>
      </c>
      <c r="B19" s="79">
        <f t="shared" si="3"/>
        <v>4730</v>
      </c>
      <c r="C19" s="77">
        <f t="shared" si="4"/>
        <v>4268</v>
      </c>
      <c r="D19" s="76">
        <f t="shared" si="0"/>
        <v>8998</v>
      </c>
      <c r="F19" s="55">
        <v>86</v>
      </c>
      <c r="G19" s="54">
        <f t="shared" si="7"/>
        <v>14800</v>
      </c>
      <c r="H19" s="53">
        <f t="shared" si="6"/>
        <v>11699</v>
      </c>
      <c r="I19" s="52">
        <f t="shared" si="1"/>
        <v>26499</v>
      </c>
    </row>
    <row r="20" spans="1:17" s="39" customFormat="1" ht="15" customHeight="1" x14ac:dyDescent="0.15">
      <c r="A20" s="55">
        <v>36</v>
      </c>
      <c r="B20" s="54">
        <f t="shared" si="3"/>
        <v>4880</v>
      </c>
      <c r="C20" s="71">
        <f t="shared" si="4"/>
        <v>4391</v>
      </c>
      <c r="D20" s="52">
        <f t="shared" si="0"/>
        <v>9271</v>
      </c>
      <c r="F20" s="51">
        <v>87</v>
      </c>
      <c r="G20" s="69">
        <f t="shared" si="7"/>
        <v>15030</v>
      </c>
      <c r="H20" s="49">
        <f t="shared" si="6"/>
        <v>11860</v>
      </c>
      <c r="I20" s="48">
        <f t="shared" si="1"/>
        <v>26890</v>
      </c>
    </row>
    <row r="21" spans="1:17" s="39" customFormat="1" ht="15" customHeight="1" thickBot="1" x14ac:dyDescent="0.2">
      <c r="A21" s="51">
        <v>37</v>
      </c>
      <c r="B21" s="69">
        <f t="shared" si="3"/>
        <v>5030</v>
      </c>
      <c r="C21" s="49">
        <f t="shared" si="4"/>
        <v>4514</v>
      </c>
      <c r="D21" s="48">
        <f t="shared" si="0"/>
        <v>9544</v>
      </c>
      <c r="F21" s="51">
        <v>88</v>
      </c>
      <c r="G21" s="69">
        <f t="shared" si="7"/>
        <v>15260</v>
      </c>
      <c r="H21" s="49">
        <f t="shared" si="6"/>
        <v>12020</v>
      </c>
      <c r="I21" s="48">
        <f t="shared" si="1"/>
        <v>27280</v>
      </c>
      <c r="K21" s="39" t="s">
        <v>46</v>
      </c>
      <c r="O21" s="125"/>
    </row>
    <row r="22" spans="1:17" s="39" customFormat="1" ht="15" customHeight="1" thickBot="1" x14ac:dyDescent="0.2">
      <c r="A22" s="51">
        <v>38</v>
      </c>
      <c r="B22" s="69">
        <f t="shared" si="3"/>
        <v>5190</v>
      </c>
      <c r="C22" s="49">
        <f t="shared" si="4"/>
        <v>4637</v>
      </c>
      <c r="D22" s="48">
        <f t="shared" si="0"/>
        <v>9827</v>
      </c>
      <c r="F22" s="51">
        <v>89</v>
      </c>
      <c r="G22" s="69">
        <f t="shared" si="7"/>
        <v>15490</v>
      </c>
      <c r="H22" s="49">
        <f t="shared" si="6"/>
        <v>12181</v>
      </c>
      <c r="I22" s="48">
        <f t="shared" si="1"/>
        <v>27671</v>
      </c>
      <c r="K22" s="114" t="s">
        <v>31</v>
      </c>
      <c r="L22" s="137"/>
      <c r="M22" s="138"/>
      <c r="N22" s="115" t="s">
        <v>32</v>
      </c>
      <c r="O22" s="35"/>
      <c r="P22" s="123"/>
      <c r="Q22" s="35"/>
    </row>
    <row r="23" spans="1:17" s="39" customFormat="1" ht="15" customHeight="1" x14ac:dyDescent="0.15">
      <c r="A23" s="51">
        <v>39</v>
      </c>
      <c r="B23" s="69">
        <f t="shared" si="3"/>
        <v>5340</v>
      </c>
      <c r="C23" s="49">
        <f t="shared" si="4"/>
        <v>4760</v>
      </c>
      <c r="D23" s="48">
        <f t="shared" si="0"/>
        <v>10100</v>
      </c>
      <c r="F23" s="47">
        <v>90</v>
      </c>
      <c r="G23" s="68">
        <f t="shared" si="7"/>
        <v>15730</v>
      </c>
      <c r="H23" s="45">
        <f t="shared" si="6"/>
        <v>12342</v>
      </c>
      <c r="I23" s="44">
        <f t="shared" si="1"/>
        <v>28072</v>
      </c>
      <c r="K23" s="139" t="s">
        <v>33</v>
      </c>
      <c r="L23" s="142" t="s">
        <v>34</v>
      </c>
      <c r="M23" s="143"/>
      <c r="N23" s="144">
        <v>1100</v>
      </c>
      <c r="O23" s="146" t="s">
        <v>51</v>
      </c>
      <c r="P23" s="121" t="s">
        <v>50</v>
      </c>
      <c r="Q23" s="126">
        <v>2200</v>
      </c>
    </row>
    <row r="24" spans="1:17" s="39" customFormat="1" ht="15" customHeight="1" thickBot="1" x14ac:dyDescent="0.2">
      <c r="A24" s="80">
        <v>40</v>
      </c>
      <c r="B24" s="79">
        <f t="shared" si="3"/>
        <v>5500</v>
      </c>
      <c r="C24" s="75">
        <f t="shared" si="4"/>
        <v>4884</v>
      </c>
      <c r="D24" s="76">
        <f t="shared" si="0"/>
        <v>10384</v>
      </c>
      <c r="F24" s="55">
        <v>91</v>
      </c>
      <c r="G24" s="69">
        <f t="shared" si="7"/>
        <v>15960</v>
      </c>
      <c r="H24" s="77">
        <f t="shared" si="6"/>
        <v>12502</v>
      </c>
      <c r="I24" s="78">
        <f t="shared" si="1"/>
        <v>28462</v>
      </c>
      <c r="K24" s="140"/>
      <c r="L24" s="147" t="s">
        <v>35</v>
      </c>
      <c r="M24" s="148"/>
      <c r="N24" s="145"/>
      <c r="O24" s="146"/>
      <c r="P24" s="119"/>
      <c r="Q24" s="120"/>
    </row>
    <row r="25" spans="1:17" s="39" customFormat="1" ht="15" customHeight="1" thickBot="1" x14ac:dyDescent="0.2">
      <c r="A25" s="128">
        <v>41</v>
      </c>
      <c r="B25" s="83">
        <f>ROUNDDOWN(($B$4+(($N$6*20)+$N$7*(A25-40))*1.1),-1)</f>
        <v>5690</v>
      </c>
      <c r="C25" s="84">
        <f>ROUNDDOWN(($C$4+(($N$25*20)+$N$26*(A25-40))*1.1),0)</f>
        <v>5030</v>
      </c>
      <c r="D25" s="127">
        <f t="shared" si="0"/>
        <v>10720</v>
      </c>
      <c r="F25" s="51">
        <v>92</v>
      </c>
      <c r="G25" s="69">
        <f t="shared" si="7"/>
        <v>16190</v>
      </c>
      <c r="H25" s="49">
        <f t="shared" si="6"/>
        <v>12663</v>
      </c>
      <c r="I25" s="48">
        <f t="shared" si="1"/>
        <v>28853</v>
      </c>
      <c r="K25" s="140"/>
      <c r="L25" s="116" t="s">
        <v>36</v>
      </c>
      <c r="M25" s="117" t="s">
        <v>48</v>
      </c>
      <c r="N25" s="118">
        <v>112</v>
      </c>
      <c r="O25" s="114" t="s">
        <v>37</v>
      </c>
      <c r="P25" s="35"/>
      <c r="Q25" s="35"/>
    </row>
    <row r="26" spans="1:17" s="39" customFormat="1" ht="15" customHeight="1" thickBot="1" x14ac:dyDescent="0.2">
      <c r="A26" s="51">
        <v>42</v>
      </c>
      <c r="B26" s="69">
        <f>ROUNDDOWN(($B$4+(($N$6*20)+$N$7*(A26-40))*1.1),-1)</f>
        <v>5890</v>
      </c>
      <c r="C26" s="49">
        <f t="shared" ref="C26:C53" si="8">ROUNDDOWN(($C$4+(($N$25*20)+$N$26*(A26-40))*1.1),0)</f>
        <v>5176</v>
      </c>
      <c r="D26" s="48">
        <f t="shared" si="0"/>
        <v>11066</v>
      </c>
      <c r="F26" s="51">
        <v>93</v>
      </c>
      <c r="G26" s="69">
        <f t="shared" si="7"/>
        <v>16420</v>
      </c>
      <c r="H26" s="49">
        <f t="shared" si="6"/>
        <v>12823</v>
      </c>
      <c r="I26" s="48">
        <f t="shared" si="1"/>
        <v>29243</v>
      </c>
      <c r="K26" s="140"/>
      <c r="L26" s="150" t="s">
        <v>38</v>
      </c>
      <c r="M26" s="117" t="s">
        <v>37</v>
      </c>
      <c r="N26" s="118">
        <v>133</v>
      </c>
      <c r="O26" s="117" t="s">
        <v>39</v>
      </c>
      <c r="P26" s="35"/>
      <c r="Q26" s="35"/>
    </row>
    <row r="27" spans="1:17" s="39" customFormat="1" ht="15" customHeight="1" thickBot="1" x14ac:dyDescent="0.2">
      <c r="A27" s="51">
        <v>43</v>
      </c>
      <c r="B27" s="69">
        <f t="shared" ref="B27:B54" si="9">ROUNDDOWN(($B$4+(($N$6*20)+$N$7*(A27-40))*1.1),-1)</f>
        <v>6090</v>
      </c>
      <c r="C27" s="49">
        <f t="shared" si="8"/>
        <v>5322</v>
      </c>
      <c r="D27" s="48">
        <f t="shared" si="0"/>
        <v>11412</v>
      </c>
      <c r="F27" s="51">
        <v>94</v>
      </c>
      <c r="G27" s="69">
        <f t="shared" si="7"/>
        <v>16650</v>
      </c>
      <c r="H27" s="49">
        <f t="shared" si="6"/>
        <v>12984</v>
      </c>
      <c r="I27" s="48">
        <f t="shared" si="1"/>
        <v>29634</v>
      </c>
      <c r="K27" s="140"/>
      <c r="L27" s="150"/>
      <c r="M27" s="117" t="s">
        <v>40</v>
      </c>
      <c r="N27" s="118">
        <v>146</v>
      </c>
      <c r="O27" s="117" t="s">
        <v>41</v>
      </c>
      <c r="P27" s="35"/>
      <c r="Q27" s="35"/>
    </row>
    <row r="28" spans="1:17" s="39" customFormat="1" ht="15" customHeight="1" thickBot="1" x14ac:dyDescent="0.2">
      <c r="A28" s="51">
        <v>44</v>
      </c>
      <c r="B28" s="69">
        <f t="shared" si="9"/>
        <v>6290</v>
      </c>
      <c r="C28" s="49">
        <f t="shared" si="8"/>
        <v>5469</v>
      </c>
      <c r="D28" s="48">
        <f t="shared" si="0"/>
        <v>11759</v>
      </c>
      <c r="F28" s="80">
        <v>95</v>
      </c>
      <c r="G28" s="79">
        <f t="shared" si="7"/>
        <v>16880</v>
      </c>
      <c r="H28" s="75">
        <f t="shared" si="6"/>
        <v>13145</v>
      </c>
      <c r="I28" s="76">
        <f t="shared" si="1"/>
        <v>30025</v>
      </c>
      <c r="K28" s="140"/>
      <c r="L28" s="150"/>
      <c r="M28" s="117" t="s">
        <v>42</v>
      </c>
      <c r="N28" s="118">
        <v>182</v>
      </c>
      <c r="O28" s="117" t="s">
        <v>43</v>
      </c>
      <c r="P28" s="35"/>
      <c r="Q28" s="35"/>
    </row>
    <row r="29" spans="1:17" s="39" customFormat="1" ht="15" customHeight="1" thickBot="1" x14ac:dyDescent="0.2">
      <c r="A29" s="47">
        <v>45</v>
      </c>
      <c r="B29" s="68">
        <f t="shared" si="9"/>
        <v>6490</v>
      </c>
      <c r="C29" s="75">
        <f t="shared" si="8"/>
        <v>5615</v>
      </c>
      <c r="D29" s="44">
        <f t="shared" si="0"/>
        <v>12105</v>
      </c>
      <c r="F29" s="55">
        <v>96</v>
      </c>
      <c r="G29" s="54">
        <f t="shared" si="7"/>
        <v>17110</v>
      </c>
      <c r="H29" s="53">
        <f t="shared" si="6"/>
        <v>13305</v>
      </c>
      <c r="I29" s="52">
        <f t="shared" si="1"/>
        <v>30415</v>
      </c>
      <c r="K29" s="141"/>
      <c r="L29" s="151"/>
      <c r="M29" s="117" t="s">
        <v>44</v>
      </c>
      <c r="N29" s="118">
        <v>219</v>
      </c>
      <c r="O29" s="117" t="s">
        <v>45</v>
      </c>
      <c r="P29" s="35"/>
      <c r="Q29" s="35"/>
    </row>
    <row r="30" spans="1:17" s="39" customFormat="1" ht="15" customHeight="1" x14ac:dyDescent="0.15">
      <c r="A30" s="55">
        <v>46</v>
      </c>
      <c r="B30" s="54">
        <f t="shared" si="9"/>
        <v>6680</v>
      </c>
      <c r="C30" s="53">
        <f t="shared" si="8"/>
        <v>5761</v>
      </c>
      <c r="D30" s="52">
        <f t="shared" si="0"/>
        <v>12441</v>
      </c>
      <c r="F30" s="51">
        <v>97</v>
      </c>
      <c r="G30" s="69">
        <f t="shared" si="7"/>
        <v>17340</v>
      </c>
      <c r="H30" s="49">
        <f t="shared" si="6"/>
        <v>13466</v>
      </c>
      <c r="I30" s="48">
        <f t="shared" si="1"/>
        <v>30806</v>
      </c>
    </row>
    <row r="31" spans="1:17" s="39" customFormat="1" ht="15" customHeight="1" x14ac:dyDescent="0.15">
      <c r="A31" s="51">
        <v>47</v>
      </c>
      <c r="B31" s="69">
        <f t="shared" si="9"/>
        <v>6880</v>
      </c>
      <c r="C31" s="49">
        <f t="shared" si="8"/>
        <v>5908</v>
      </c>
      <c r="D31" s="48">
        <f t="shared" si="0"/>
        <v>12788</v>
      </c>
      <c r="F31" s="51">
        <v>98</v>
      </c>
      <c r="G31" s="69">
        <f t="shared" si="7"/>
        <v>17570</v>
      </c>
      <c r="H31" s="49">
        <f t="shared" si="6"/>
        <v>13626</v>
      </c>
      <c r="I31" s="48">
        <f t="shared" si="1"/>
        <v>31196</v>
      </c>
    </row>
    <row r="32" spans="1:17" s="39" customFormat="1" ht="15" customHeight="1" x14ac:dyDescent="0.15">
      <c r="A32" s="51">
        <v>48</v>
      </c>
      <c r="B32" s="69">
        <f t="shared" si="9"/>
        <v>7080</v>
      </c>
      <c r="C32" s="49">
        <f t="shared" si="8"/>
        <v>6054</v>
      </c>
      <c r="D32" s="48">
        <f t="shared" si="0"/>
        <v>13134</v>
      </c>
      <c r="F32" s="51">
        <v>99</v>
      </c>
      <c r="G32" s="69">
        <f t="shared" si="7"/>
        <v>17800</v>
      </c>
      <c r="H32" s="49">
        <f t="shared" si="6"/>
        <v>13787</v>
      </c>
      <c r="I32" s="48">
        <f t="shared" si="1"/>
        <v>31587</v>
      </c>
    </row>
    <row r="33" spans="1:9" s="39" customFormat="1" ht="15" customHeight="1" x14ac:dyDescent="0.15">
      <c r="A33" s="51">
        <v>49</v>
      </c>
      <c r="B33" s="69">
        <f t="shared" si="9"/>
        <v>7280</v>
      </c>
      <c r="C33" s="49">
        <f t="shared" si="8"/>
        <v>6200</v>
      </c>
      <c r="D33" s="48">
        <f t="shared" si="0"/>
        <v>13480</v>
      </c>
      <c r="F33" s="47">
        <v>100</v>
      </c>
      <c r="G33" s="68">
        <f t="shared" si="7"/>
        <v>18040</v>
      </c>
      <c r="H33" s="45">
        <f t="shared" si="6"/>
        <v>13948</v>
      </c>
      <c r="I33" s="44">
        <f t="shared" si="1"/>
        <v>31988</v>
      </c>
    </row>
    <row r="34" spans="1:9" s="39" customFormat="1" ht="15" customHeight="1" x14ac:dyDescent="0.15">
      <c r="A34" s="47">
        <v>50</v>
      </c>
      <c r="B34" s="68">
        <f t="shared" si="9"/>
        <v>7480</v>
      </c>
      <c r="C34" s="45">
        <f t="shared" si="8"/>
        <v>6347</v>
      </c>
      <c r="D34" s="44">
        <f t="shared" si="0"/>
        <v>13827</v>
      </c>
      <c r="F34" s="87">
        <v>101</v>
      </c>
      <c r="G34" s="69">
        <f t="shared" si="7"/>
        <v>18270</v>
      </c>
      <c r="H34" s="77">
        <f t="shared" si="6"/>
        <v>14108</v>
      </c>
      <c r="I34" s="78">
        <f t="shared" si="1"/>
        <v>32378</v>
      </c>
    </row>
    <row r="35" spans="1:9" s="39" customFormat="1" ht="15" customHeight="1" x14ac:dyDescent="0.15">
      <c r="A35" s="55">
        <v>51</v>
      </c>
      <c r="B35" s="54">
        <f t="shared" si="9"/>
        <v>7670</v>
      </c>
      <c r="C35" s="77">
        <f t="shared" si="8"/>
        <v>6493</v>
      </c>
      <c r="D35" s="52">
        <f t="shared" si="0"/>
        <v>14163</v>
      </c>
      <c r="F35" s="51">
        <v>102</v>
      </c>
      <c r="G35" s="69">
        <f t="shared" si="7"/>
        <v>18500</v>
      </c>
      <c r="H35" s="49">
        <f t="shared" si="6"/>
        <v>14269</v>
      </c>
      <c r="I35" s="48">
        <f t="shared" si="1"/>
        <v>32769</v>
      </c>
    </row>
    <row r="36" spans="1:9" s="39" customFormat="1" ht="15" customHeight="1" x14ac:dyDescent="0.15">
      <c r="A36" s="51">
        <v>52</v>
      </c>
      <c r="B36" s="69">
        <f t="shared" si="9"/>
        <v>7870</v>
      </c>
      <c r="C36" s="49">
        <f t="shared" si="8"/>
        <v>6639</v>
      </c>
      <c r="D36" s="48">
        <f t="shared" ref="D36:D54" si="10">B36+C36</f>
        <v>14509</v>
      </c>
      <c r="F36" s="51">
        <v>103</v>
      </c>
      <c r="G36" s="69">
        <f t="shared" si="7"/>
        <v>18730</v>
      </c>
      <c r="H36" s="49">
        <f t="shared" si="6"/>
        <v>14429</v>
      </c>
      <c r="I36" s="48">
        <f t="shared" ref="I36:I53" si="11">G36+H36</f>
        <v>33159</v>
      </c>
    </row>
    <row r="37" spans="1:9" s="39" customFormat="1" ht="15" customHeight="1" x14ac:dyDescent="0.15">
      <c r="A37" s="51">
        <v>53</v>
      </c>
      <c r="B37" s="69">
        <f t="shared" si="9"/>
        <v>8070</v>
      </c>
      <c r="C37" s="49">
        <f t="shared" si="8"/>
        <v>6785</v>
      </c>
      <c r="D37" s="48">
        <f t="shared" si="10"/>
        <v>14855</v>
      </c>
      <c r="F37" s="51">
        <v>104</v>
      </c>
      <c r="G37" s="69">
        <f t="shared" si="7"/>
        <v>18960</v>
      </c>
      <c r="H37" s="49">
        <f t="shared" si="6"/>
        <v>14590</v>
      </c>
      <c r="I37" s="48">
        <f t="shared" si="11"/>
        <v>33550</v>
      </c>
    </row>
    <row r="38" spans="1:9" s="39" customFormat="1" ht="15" customHeight="1" x14ac:dyDescent="0.15">
      <c r="A38" s="51">
        <v>54</v>
      </c>
      <c r="B38" s="69">
        <f t="shared" si="9"/>
        <v>8270</v>
      </c>
      <c r="C38" s="49">
        <f t="shared" si="8"/>
        <v>6932</v>
      </c>
      <c r="D38" s="48">
        <f t="shared" si="10"/>
        <v>15202</v>
      </c>
      <c r="F38" s="80">
        <v>105</v>
      </c>
      <c r="G38" s="79">
        <f>ROUNDDOWN(($B$4+(($N$6*20)+($N$7*40)+($N$8*(F38-80)))*1.1),-1)</f>
        <v>19190</v>
      </c>
      <c r="H38" s="75">
        <f t="shared" si="6"/>
        <v>14751</v>
      </c>
      <c r="I38" s="76">
        <f t="shared" si="11"/>
        <v>33941</v>
      </c>
    </row>
    <row r="39" spans="1:9" s="39" customFormat="1" ht="15" customHeight="1" x14ac:dyDescent="0.15">
      <c r="A39" s="47">
        <v>55</v>
      </c>
      <c r="B39" s="68">
        <f t="shared" si="9"/>
        <v>8470</v>
      </c>
      <c r="C39" s="75">
        <f t="shared" si="8"/>
        <v>7078</v>
      </c>
      <c r="D39" s="44">
        <f t="shared" si="10"/>
        <v>15548</v>
      </c>
      <c r="F39" s="55">
        <v>106</v>
      </c>
      <c r="G39" s="54">
        <f t="shared" si="7"/>
        <v>19420</v>
      </c>
      <c r="H39" s="53">
        <f t="shared" si="6"/>
        <v>14911</v>
      </c>
      <c r="I39" s="52">
        <f t="shared" si="11"/>
        <v>34331</v>
      </c>
    </row>
    <row r="40" spans="1:9" s="39" customFormat="1" ht="15" customHeight="1" x14ac:dyDescent="0.15">
      <c r="A40" s="55">
        <v>56</v>
      </c>
      <c r="B40" s="54">
        <f t="shared" si="9"/>
        <v>8660</v>
      </c>
      <c r="C40" s="53">
        <f t="shared" si="8"/>
        <v>7224</v>
      </c>
      <c r="D40" s="52">
        <f t="shared" si="10"/>
        <v>15884</v>
      </c>
      <c r="F40" s="51">
        <v>107</v>
      </c>
      <c r="G40" s="69">
        <f t="shared" si="7"/>
        <v>19650</v>
      </c>
      <c r="H40" s="49">
        <f t="shared" si="6"/>
        <v>15072</v>
      </c>
      <c r="I40" s="48">
        <f t="shared" si="11"/>
        <v>34722</v>
      </c>
    </row>
    <row r="41" spans="1:9" s="39" customFormat="1" ht="15" customHeight="1" x14ac:dyDescent="0.15">
      <c r="A41" s="51">
        <v>57</v>
      </c>
      <c r="B41" s="69">
        <f t="shared" si="9"/>
        <v>8860</v>
      </c>
      <c r="C41" s="49">
        <f t="shared" si="8"/>
        <v>7371</v>
      </c>
      <c r="D41" s="48">
        <f t="shared" si="10"/>
        <v>16231</v>
      </c>
      <c r="F41" s="51">
        <v>108</v>
      </c>
      <c r="G41" s="69">
        <f t="shared" si="7"/>
        <v>19880</v>
      </c>
      <c r="H41" s="49">
        <f t="shared" si="6"/>
        <v>15232</v>
      </c>
      <c r="I41" s="48">
        <f t="shared" si="11"/>
        <v>35112</v>
      </c>
    </row>
    <row r="42" spans="1:9" s="39" customFormat="1" ht="15" customHeight="1" x14ac:dyDescent="0.15">
      <c r="A42" s="51">
        <v>58</v>
      </c>
      <c r="B42" s="69">
        <f t="shared" si="9"/>
        <v>9060</v>
      </c>
      <c r="C42" s="49">
        <f t="shared" si="8"/>
        <v>7517</v>
      </c>
      <c r="D42" s="48">
        <f t="shared" si="10"/>
        <v>16577</v>
      </c>
      <c r="F42" s="51">
        <v>109</v>
      </c>
      <c r="G42" s="69">
        <f t="shared" si="7"/>
        <v>20110</v>
      </c>
      <c r="H42" s="49">
        <f t="shared" si="6"/>
        <v>15393</v>
      </c>
      <c r="I42" s="48">
        <f t="shared" si="11"/>
        <v>35503</v>
      </c>
    </row>
    <row r="43" spans="1:9" s="39" customFormat="1" ht="15" customHeight="1" x14ac:dyDescent="0.15">
      <c r="A43" s="51">
        <v>59</v>
      </c>
      <c r="B43" s="69">
        <f t="shared" si="9"/>
        <v>9260</v>
      </c>
      <c r="C43" s="49">
        <f t="shared" si="8"/>
        <v>7663</v>
      </c>
      <c r="D43" s="48">
        <f t="shared" si="10"/>
        <v>16923</v>
      </c>
      <c r="F43" s="47">
        <v>110</v>
      </c>
      <c r="G43" s="68">
        <f t="shared" si="7"/>
        <v>20350</v>
      </c>
      <c r="H43" s="45">
        <f t="shared" si="6"/>
        <v>15554</v>
      </c>
      <c r="I43" s="44">
        <f t="shared" si="11"/>
        <v>35904</v>
      </c>
    </row>
    <row r="44" spans="1:9" s="39" customFormat="1" ht="15" customHeight="1" x14ac:dyDescent="0.15">
      <c r="A44" s="47">
        <v>60</v>
      </c>
      <c r="B44" s="68">
        <f t="shared" si="9"/>
        <v>9460</v>
      </c>
      <c r="C44" s="45">
        <f t="shared" si="8"/>
        <v>7810</v>
      </c>
      <c r="D44" s="44">
        <f t="shared" si="10"/>
        <v>17270</v>
      </c>
      <c r="F44" s="87">
        <v>111</v>
      </c>
      <c r="G44" s="69">
        <f t="shared" si="7"/>
        <v>20580</v>
      </c>
      <c r="H44" s="77">
        <f t="shared" si="6"/>
        <v>15714</v>
      </c>
      <c r="I44" s="78">
        <f t="shared" si="11"/>
        <v>36294</v>
      </c>
    </row>
    <row r="45" spans="1:9" s="39" customFormat="1" ht="15" customHeight="1" x14ac:dyDescent="0.15">
      <c r="A45" s="55">
        <v>61</v>
      </c>
      <c r="B45" s="54">
        <f t="shared" si="9"/>
        <v>9650</v>
      </c>
      <c r="C45" s="77">
        <f t="shared" si="8"/>
        <v>7956</v>
      </c>
      <c r="D45" s="52">
        <f t="shared" si="10"/>
        <v>17606</v>
      </c>
      <c r="F45" s="51">
        <v>112</v>
      </c>
      <c r="G45" s="69">
        <f t="shared" si="7"/>
        <v>20810</v>
      </c>
      <c r="H45" s="49">
        <f t="shared" si="6"/>
        <v>15875</v>
      </c>
      <c r="I45" s="48">
        <f t="shared" si="11"/>
        <v>36685</v>
      </c>
    </row>
    <row r="46" spans="1:9" s="39" customFormat="1" ht="15" customHeight="1" x14ac:dyDescent="0.15">
      <c r="A46" s="51">
        <v>62</v>
      </c>
      <c r="B46" s="69">
        <f t="shared" si="9"/>
        <v>9850</v>
      </c>
      <c r="C46" s="49">
        <f t="shared" si="8"/>
        <v>8102</v>
      </c>
      <c r="D46" s="48">
        <f t="shared" si="10"/>
        <v>17952</v>
      </c>
      <c r="F46" s="51">
        <v>113</v>
      </c>
      <c r="G46" s="69">
        <f t="shared" si="7"/>
        <v>21040</v>
      </c>
      <c r="H46" s="49">
        <f t="shared" si="6"/>
        <v>16035</v>
      </c>
      <c r="I46" s="48">
        <f t="shared" si="11"/>
        <v>37075</v>
      </c>
    </row>
    <row r="47" spans="1:9" s="39" customFormat="1" ht="15" customHeight="1" x14ac:dyDescent="0.15">
      <c r="A47" s="51">
        <v>63</v>
      </c>
      <c r="B47" s="69">
        <f t="shared" si="9"/>
        <v>10050</v>
      </c>
      <c r="C47" s="49">
        <f t="shared" si="8"/>
        <v>8248</v>
      </c>
      <c r="D47" s="48">
        <f t="shared" si="10"/>
        <v>18298</v>
      </c>
      <c r="F47" s="51">
        <v>114</v>
      </c>
      <c r="G47" s="69">
        <f t="shared" si="7"/>
        <v>21270</v>
      </c>
      <c r="H47" s="49">
        <f t="shared" si="6"/>
        <v>16196</v>
      </c>
      <c r="I47" s="48">
        <f t="shared" si="11"/>
        <v>37466</v>
      </c>
    </row>
    <row r="48" spans="1:9" s="39" customFormat="1" ht="15" customHeight="1" x14ac:dyDescent="0.15">
      <c r="A48" s="51">
        <v>64</v>
      </c>
      <c r="B48" s="69">
        <f t="shared" si="9"/>
        <v>10250</v>
      </c>
      <c r="C48" s="49">
        <f t="shared" si="8"/>
        <v>8395</v>
      </c>
      <c r="D48" s="48">
        <f t="shared" si="10"/>
        <v>18645</v>
      </c>
      <c r="F48" s="80">
        <v>115</v>
      </c>
      <c r="G48" s="79">
        <f t="shared" si="7"/>
        <v>21500</v>
      </c>
      <c r="H48" s="75">
        <f t="shared" si="6"/>
        <v>16357</v>
      </c>
      <c r="I48" s="76">
        <f t="shared" si="11"/>
        <v>37857</v>
      </c>
    </row>
    <row r="49" spans="1:9" s="39" customFormat="1" ht="15" customHeight="1" x14ac:dyDescent="0.15">
      <c r="A49" s="47">
        <v>65</v>
      </c>
      <c r="B49" s="68">
        <f t="shared" si="9"/>
        <v>10450</v>
      </c>
      <c r="C49" s="75">
        <f t="shared" si="8"/>
        <v>8541</v>
      </c>
      <c r="D49" s="44">
        <f t="shared" si="10"/>
        <v>18991</v>
      </c>
      <c r="F49" s="55">
        <v>116</v>
      </c>
      <c r="G49" s="54">
        <f t="shared" si="7"/>
        <v>21730</v>
      </c>
      <c r="H49" s="53">
        <f t="shared" si="6"/>
        <v>16517</v>
      </c>
      <c r="I49" s="52">
        <f t="shared" si="11"/>
        <v>38247</v>
      </c>
    </row>
    <row r="50" spans="1:9" s="39" customFormat="1" ht="15" customHeight="1" x14ac:dyDescent="0.15">
      <c r="A50" s="55">
        <v>66</v>
      </c>
      <c r="B50" s="54">
        <f t="shared" si="9"/>
        <v>10640</v>
      </c>
      <c r="C50" s="53">
        <f t="shared" si="8"/>
        <v>8687</v>
      </c>
      <c r="D50" s="52">
        <f t="shared" si="10"/>
        <v>19327</v>
      </c>
      <c r="F50" s="51">
        <v>117</v>
      </c>
      <c r="G50" s="69">
        <f t="shared" si="7"/>
        <v>21960</v>
      </c>
      <c r="H50" s="49">
        <f t="shared" si="6"/>
        <v>16678</v>
      </c>
      <c r="I50" s="48">
        <f t="shared" si="11"/>
        <v>38638</v>
      </c>
    </row>
    <row r="51" spans="1:9" s="39" customFormat="1" ht="15" customHeight="1" x14ac:dyDescent="0.15">
      <c r="A51" s="51">
        <v>67</v>
      </c>
      <c r="B51" s="69">
        <f t="shared" si="9"/>
        <v>10840</v>
      </c>
      <c r="C51" s="49">
        <f t="shared" si="8"/>
        <v>8834</v>
      </c>
      <c r="D51" s="48">
        <f t="shared" si="10"/>
        <v>19674</v>
      </c>
      <c r="F51" s="51">
        <v>118</v>
      </c>
      <c r="G51" s="69">
        <f t="shared" si="7"/>
        <v>22190</v>
      </c>
      <c r="H51" s="49">
        <f t="shared" si="6"/>
        <v>16838</v>
      </c>
      <c r="I51" s="48">
        <f t="shared" si="11"/>
        <v>39028</v>
      </c>
    </row>
    <row r="52" spans="1:9" s="39" customFormat="1" ht="15" customHeight="1" x14ac:dyDescent="0.15">
      <c r="A52" s="51">
        <v>68</v>
      </c>
      <c r="B52" s="69">
        <f t="shared" si="9"/>
        <v>11040</v>
      </c>
      <c r="C52" s="49">
        <f t="shared" si="8"/>
        <v>8980</v>
      </c>
      <c r="D52" s="48">
        <f t="shared" si="10"/>
        <v>20020</v>
      </c>
      <c r="F52" s="51">
        <v>119</v>
      </c>
      <c r="G52" s="69">
        <f t="shared" si="7"/>
        <v>22420</v>
      </c>
      <c r="H52" s="49">
        <f t="shared" si="6"/>
        <v>16999</v>
      </c>
      <c r="I52" s="48">
        <f t="shared" si="11"/>
        <v>39419</v>
      </c>
    </row>
    <row r="53" spans="1:9" s="39" customFormat="1" ht="15" customHeight="1" x14ac:dyDescent="0.15">
      <c r="A53" s="51">
        <v>69</v>
      </c>
      <c r="B53" s="69">
        <f t="shared" si="9"/>
        <v>11240</v>
      </c>
      <c r="C53" s="49">
        <f t="shared" si="8"/>
        <v>9126</v>
      </c>
      <c r="D53" s="48">
        <f t="shared" si="10"/>
        <v>20366</v>
      </c>
      <c r="F53" s="47">
        <v>120</v>
      </c>
      <c r="G53" s="68">
        <f>ROUNDDOWN(($B$4+(($N$6*20)+($N$7*40)+($N$8*(F53-80)))*1.1),-1)</f>
        <v>22660</v>
      </c>
      <c r="H53" s="45">
        <f>ROUNDDOWN(($C$4+(($N$25*20)+($N$26*40)+($N$27*(F53-80)))*1.1),0)</f>
        <v>17160</v>
      </c>
      <c r="I53" s="44">
        <f t="shared" si="11"/>
        <v>39820</v>
      </c>
    </row>
    <row r="54" spans="1:9" s="39" customFormat="1" ht="15" customHeight="1" x14ac:dyDescent="0.15">
      <c r="A54" s="47">
        <v>70</v>
      </c>
      <c r="B54" s="68">
        <f t="shared" si="9"/>
        <v>11440</v>
      </c>
      <c r="C54" s="45">
        <f>ROUNDDOWN(($C$4+(($N$25*20)+$N$26*(A54-40))*1.1),0)</f>
        <v>9273</v>
      </c>
      <c r="D54" s="44">
        <f t="shared" si="10"/>
        <v>20713</v>
      </c>
      <c r="I54" s="67" t="s">
        <v>27</v>
      </c>
    </row>
    <row r="55" spans="1:9" ht="15" customHeight="1" x14ac:dyDescent="0.15">
      <c r="B55" s="36"/>
      <c r="D55" s="36"/>
      <c r="I55" s="40" t="s">
        <v>19</v>
      </c>
    </row>
    <row r="56" spans="1:9" ht="15" customHeight="1" x14ac:dyDescent="0.15">
      <c r="A56" s="66" t="s">
        <v>25</v>
      </c>
      <c r="B56" s="36"/>
    </row>
    <row r="57" spans="1:9" ht="15" customHeight="1" x14ac:dyDescent="0.15">
      <c r="I57" s="65" t="s">
        <v>24</v>
      </c>
    </row>
    <row r="58" spans="1:9" s="56" customFormat="1" ht="30" customHeight="1" x14ac:dyDescent="0.15">
      <c r="A58" s="64" t="s">
        <v>23</v>
      </c>
      <c r="B58" s="63" t="s">
        <v>22</v>
      </c>
      <c r="C58" s="62" t="s">
        <v>21</v>
      </c>
      <c r="D58" s="61" t="s">
        <v>20</v>
      </c>
      <c r="F58" s="60" t="s">
        <v>23</v>
      </c>
      <c r="G58" s="59" t="s">
        <v>22</v>
      </c>
      <c r="H58" s="58" t="s">
        <v>21</v>
      </c>
      <c r="I58" s="57" t="s">
        <v>20</v>
      </c>
    </row>
    <row r="59" spans="1:9" s="39" customFormat="1" ht="15" customHeight="1" x14ac:dyDescent="0.15">
      <c r="A59" s="55">
        <v>121</v>
      </c>
      <c r="B59" s="54">
        <f>ROUNDDOWN(($B$4+(($N$6*20)+($N$7*40)+($N$8*(A59-80)))*1.1),-1)</f>
        <v>22890</v>
      </c>
      <c r="C59" s="71">
        <f>ROUNDDOWN(($C$4+(($N$25*20)+($N$26*40)+($N$27*(A59-80)))*1.1),0)</f>
        <v>17320</v>
      </c>
      <c r="D59" s="52">
        <f t="shared" ref="D59:D90" si="12">B59+C59</f>
        <v>40210</v>
      </c>
      <c r="F59" s="55">
        <v>171</v>
      </c>
      <c r="G59" s="54">
        <f>ROUNDDOWN(($B$4+(($N$6*20)+($N$7*40)+($N$8*(F59-80)))*1.1),-1)</f>
        <v>34440</v>
      </c>
      <c r="H59" s="71">
        <f>ROUNDDOWN(($C$4+(($N$25*20)+($N$26*40)+($N$27*(F59-80)))*1.1),0)</f>
        <v>25350</v>
      </c>
      <c r="I59" s="52">
        <f t="shared" ref="I59:I90" si="13">G59+H59</f>
        <v>59790</v>
      </c>
    </row>
    <row r="60" spans="1:9" s="39" customFormat="1" ht="15" customHeight="1" x14ac:dyDescent="0.15">
      <c r="A60" s="51">
        <v>122</v>
      </c>
      <c r="B60" s="50">
        <f t="shared" ref="B60:B107" si="14">ROUNDDOWN(($B$4+(($N$6*20)+($N$7*40)+($N$8*(A60-80)))*1.1),-1)</f>
        <v>23120</v>
      </c>
      <c r="C60" s="75">
        <f t="shared" ref="C60:C108" si="15">ROUNDDOWN(($C$4+(($N$25*20)+($N$26*40)+($N$27*(A60-80)))*1.1),0)</f>
        <v>17481</v>
      </c>
      <c r="D60" s="48">
        <f t="shared" si="12"/>
        <v>40601</v>
      </c>
      <c r="F60" s="51">
        <v>172</v>
      </c>
      <c r="G60" s="50">
        <f>ROUNDDOWN(($B$4+(($N$6*20)+($N$7*40)+($N$8*(F60-80)))*1.1),-1)</f>
        <v>34670</v>
      </c>
      <c r="H60" s="49">
        <f t="shared" ref="H60:H88" si="16">ROUNDDOWN(($C$4+(($N$25*20)+($N$26*40)+($N$27*(F60-80)))*1.1),0)</f>
        <v>25511</v>
      </c>
      <c r="I60" s="48">
        <f t="shared" si="13"/>
        <v>60181</v>
      </c>
    </row>
    <row r="61" spans="1:9" s="39" customFormat="1" ht="15" customHeight="1" x14ac:dyDescent="0.15">
      <c r="A61" s="51">
        <v>123</v>
      </c>
      <c r="B61" s="50">
        <f t="shared" si="14"/>
        <v>23350</v>
      </c>
      <c r="C61" s="49">
        <f t="shared" si="15"/>
        <v>17641</v>
      </c>
      <c r="D61" s="48">
        <f t="shared" si="12"/>
        <v>40991</v>
      </c>
      <c r="F61" s="51">
        <v>173</v>
      </c>
      <c r="G61" s="50">
        <f t="shared" ref="G61:G108" si="17">ROUNDDOWN(($B$4+(($N$6*20)+($N$7*40)+($N$8*(F61-80)))*1.1),-1)</f>
        <v>34900</v>
      </c>
      <c r="H61" s="49">
        <f t="shared" si="16"/>
        <v>25671</v>
      </c>
      <c r="I61" s="48">
        <f t="shared" si="13"/>
        <v>60571</v>
      </c>
    </row>
    <row r="62" spans="1:9" s="39" customFormat="1" ht="15" customHeight="1" x14ac:dyDescent="0.15">
      <c r="A62" s="51">
        <v>124</v>
      </c>
      <c r="B62" s="50">
        <f t="shared" si="14"/>
        <v>23580</v>
      </c>
      <c r="C62" s="77">
        <f t="shared" si="15"/>
        <v>17802</v>
      </c>
      <c r="D62" s="48">
        <f t="shared" si="12"/>
        <v>41382</v>
      </c>
      <c r="F62" s="51">
        <v>174</v>
      </c>
      <c r="G62" s="50">
        <f t="shared" si="17"/>
        <v>35130</v>
      </c>
      <c r="H62" s="49">
        <f t="shared" si="16"/>
        <v>25832</v>
      </c>
      <c r="I62" s="48">
        <f t="shared" si="13"/>
        <v>60962</v>
      </c>
    </row>
    <row r="63" spans="1:9" s="39" customFormat="1" ht="15" customHeight="1" x14ac:dyDescent="0.15">
      <c r="A63" s="47">
        <v>125</v>
      </c>
      <c r="B63" s="46">
        <f t="shared" si="14"/>
        <v>23810</v>
      </c>
      <c r="C63" s="81">
        <f t="shared" si="15"/>
        <v>17963</v>
      </c>
      <c r="D63" s="44">
        <f t="shared" si="12"/>
        <v>41773</v>
      </c>
      <c r="F63" s="47">
        <v>175</v>
      </c>
      <c r="G63" s="46">
        <f t="shared" si="17"/>
        <v>35360</v>
      </c>
      <c r="H63" s="81">
        <f t="shared" si="16"/>
        <v>25993</v>
      </c>
      <c r="I63" s="44">
        <f t="shared" si="13"/>
        <v>61353</v>
      </c>
    </row>
    <row r="64" spans="1:9" s="39" customFormat="1" ht="15" customHeight="1" x14ac:dyDescent="0.15">
      <c r="A64" s="55">
        <v>126</v>
      </c>
      <c r="B64" s="54">
        <f t="shared" si="14"/>
        <v>24040</v>
      </c>
      <c r="C64" s="71">
        <f t="shared" si="15"/>
        <v>18123</v>
      </c>
      <c r="D64" s="52">
        <f t="shared" si="12"/>
        <v>42163</v>
      </c>
      <c r="F64" s="55">
        <v>176</v>
      </c>
      <c r="G64" s="54">
        <f t="shared" si="17"/>
        <v>35590</v>
      </c>
      <c r="H64" s="71">
        <f t="shared" si="16"/>
        <v>26153</v>
      </c>
      <c r="I64" s="52">
        <f t="shared" si="13"/>
        <v>61743</v>
      </c>
    </row>
    <row r="65" spans="1:9" s="39" customFormat="1" ht="15" customHeight="1" x14ac:dyDescent="0.15">
      <c r="A65" s="51">
        <v>127</v>
      </c>
      <c r="B65" s="50">
        <f t="shared" si="14"/>
        <v>24270</v>
      </c>
      <c r="C65" s="49">
        <f t="shared" si="15"/>
        <v>18284</v>
      </c>
      <c r="D65" s="48">
        <f t="shared" si="12"/>
        <v>42554</v>
      </c>
      <c r="F65" s="51">
        <v>177</v>
      </c>
      <c r="G65" s="50">
        <f t="shared" si="17"/>
        <v>35820</v>
      </c>
      <c r="H65" s="49">
        <f t="shared" si="16"/>
        <v>26314</v>
      </c>
      <c r="I65" s="48">
        <f t="shared" si="13"/>
        <v>62134</v>
      </c>
    </row>
    <row r="66" spans="1:9" s="39" customFormat="1" ht="15" customHeight="1" x14ac:dyDescent="0.15">
      <c r="A66" s="51">
        <v>128</v>
      </c>
      <c r="B66" s="50">
        <f t="shared" si="14"/>
        <v>24500</v>
      </c>
      <c r="C66" s="49">
        <f t="shared" si="15"/>
        <v>18444</v>
      </c>
      <c r="D66" s="48">
        <f t="shared" si="12"/>
        <v>42944</v>
      </c>
      <c r="F66" s="51">
        <v>178</v>
      </c>
      <c r="G66" s="50">
        <f t="shared" si="17"/>
        <v>36050</v>
      </c>
      <c r="H66" s="49">
        <f t="shared" si="16"/>
        <v>26474</v>
      </c>
      <c r="I66" s="48">
        <f t="shared" si="13"/>
        <v>62524</v>
      </c>
    </row>
    <row r="67" spans="1:9" s="39" customFormat="1" ht="15" customHeight="1" x14ac:dyDescent="0.15">
      <c r="A67" s="51">
        <v>129</v>
      </c>
      <c r="B67" s="50">
        <f t="shared" si="14"/>
        <v>24730</v>
      </c>
      <c r="C67" s="49">
        <f t="shared" si="15"/>
        <v>18605</v>
      </c>
      <c r="D67" s="48">
        <f t="shared" si="12"/>
        <v>43335</v>
      </c>
      <c r="F67" s="51">
        <v>179</v>
      </c>
      <c r="G67" s="50">
        <f t="shared" si="17"/>
        <v>36280</v>
      </c>
      <c r="H67" s="49">
        <f t="shared" si="16"/>
        <v>26635</v>
      </c>
      <c r="I67" s="48">
        <f t="shared" si="13"/>
        <v>62915</v>
      </c>
    </row>
    <row r="68" spans="1:9" s="39" customFormat="1" ht="15" customHeight="1" x14ac:dyDescent="0.15">
      <c r="A68" s="47">
        <v>130</v>
      </c>
      <c r="B68" s="46">
        <f t="shared" si="14"/>
        <v>24970</v>
      </c>
      <c r="C68" s="81">
        <f t="shared" si="15"/>
        <v>18766</v>
      </c>
      <c r="D68" s="44">
        <f t="shared" si="12"/>
        <v>43736</v>
      </c>
      <c r="F68" s="47">
        <v>180</v>
      </c>
      <c r="G68" s="46">
        <f t="shared" si="17"/>
        <v>36520</v>
      </c>
      <c r="H68" s="81">
        <f t="shared" si="16"/>
        <v>26796</v>
      </c>
      <c r="I68" s="44">
        <f t="shared" si="13"/>
        <v>63316</v>
      </c>
    </row>
    <row r="69" spans="1:9" s="39" customFormat="1" ht="15" customHeight="1" x14ac:dyDescent="0.15">
      <c r="A69" s="55">
        <v>131</v>
      </c>
      <c r="B69" s="54">
        <f t="shared" si="14"/>
        <v>25200</v>
      </c>
      <c r="C69" s="71">
        <f t="shared" si="15"/>
        <v>18926</v>
      </c>
      <c r="D69" s="52">
        <f t="shared" si="12"/>
        <v>44126</v>
      </c>
      <c r="F69" s="55">
        <v>181</v>
      </c>
      <c r="G69" s="54">
        <f t="shared" si="17"/>
        <v>36750</v>
      </c>
      <c r="H69" s="71">
        <f t="shared" si="16"/>
        <v>26956</v>
      </c>
      <c r="I69" s="52">
        <f t="shared" si="13"/>
        <v>63706</v>
      </c>
    </row>
    <row r="70" spans="1:9" s="39" customFormat="1" ht="15" customHeight="1" x14ac:dyDescent="0.15">
      <c r="A70" s="51">
        <v>132</v>
      </c>
      <c r="B70" s="50">
        <f t="shared" si="14"/>
        <v>25430</v>
      </c>
      <c r="C70" s="49">
        <f t="shared" si="15"/>
        <v>19087</v>
      </c>
      <c r="D70" s="48">
        <f t="shared" si="12"/>
        <v>44517</v>
      </c>
      <c r="F70" s="51">
        <v>182</v>
      </c>
      <c r="G70" s="50">
        <f t="shared" si="17"/>
        <v>36980</v>
      </c>
      <c r="H70" s="49">
        <f t="shared" si="16"/>
        <v>27117</v>
      </c>
      <c r="I70" s="48">
        <f t="shared" si="13"/>
        <v>64097</v>
      </c>
    </row>
    <row r="71" spans="1:9" s="39" customFormat="1" ht="15" customHeight="1" x14ac:dyDescent="0.15">
      <c r="A71" s="51">
        <v>133</v>
      </c>
      <c r="B71" s="50">
        <f t="shared" si="14"/>
        <v>25660</v>
      </c>
      <c r="C71" s="49">
        <f t="shared" si="15"/>
        <v>19247</v>
      </c>
      <c r="D71" s="48">
        <f t="shared" si="12"/>
        <v>44907</v>
      </c>
      <c r="F71" s="51">
        <v>183</v>
      </c>
      <c r="G71" s="50">
        <f t="shared" si="17"/>
        <v>37210</v>
      </c>
      <c r="H71" s="49">
        <f t="shared" si="16"/>
        <v>27277</v>
      </c>
      <c r="I71" s="48">
        <f t="shared" si="13"/>
        <v>64487</v>
      </c>
    </row>
    <row r="72" spans="1:9" s="39" customFormat="1" ht="15" customHeight="1" x14ac:dyDescent="0.15">
      <c r="A72" s="51">
        <v>134</v>
      </c>
      <c r="B72" s="50">
        <f t="shared" si="14"/>
        <v>25890</v>
      </c>
      <c r="C72" s="49">
        <f t="shared" si="15"/>
        <v>19408</v>
      </c>
      <c r="D72" s="48">
        <f t="shared" si="12"/>
        <v>45298</v>
      </c>
      <c r="F72" s="51">
        <v>184</v>
      </c>
      <c r="G72" s="50">
        <f t="shared" si="17"/>
        <v>37440</v>
      </c>
      <c r="H72" s="49">
        <f t="shared" si="16"/>
        <v>27438</v>
      </c>
      <c r="I72" s="48">
        <f t="shared" si="13"/>
        <v>64878</v>
      </c>
    </row>
    <row r="73" spans="1:9" s="39" customFormat="1" ht="15" customHeight="1" x14ac:dyDescent="0.15">
      <c r="A73" s="47">
        <v>135</v>
      </c>
      <c r="B73" s="46">
        <f t="shared" si="14"/>
        <v>26120</v>
      </c>
      <c r="C73" s="81">
        <f t="shared" si="15"/>
        <v>19569</v>
      </c>
      <c r="D73" s="44">
        <f t="shared" si="12"/>
        <v>45689</v>
      </c>
      <c r="F73" s="47">
        <v>185</v>
      </c>
      <c r="G73" s="46">
        <f t="shared" si="17"/>
        <v>37670</v>
      </c>
      <c r="H73" s="81">
        <f t="shared" si="16"/>
        <v>27599</v>
      </c>
      <c r="I73" s="44">
        <f t="shared" si="13"/>
        <v>65269</v>
      </c>
    </row>
    <row r="74" spans="1:9" s="39" customFormat="1" ht="15" customHeight="1" x14ac:dyDescent="0.15">
      <c r="A74" s="55">
        <v>136</v>
      </c>
      <c r="B74" s="54">
        <f t="shared" si="14"/>
        <v>26350</v>
      </c>
      <c r="C74" s="71">
        <f t="shared" si="15"/>
        <v>19729</v>
      </c>
      <c r="D74" s="52">
        <f t="shared" si="12"/>
        <v>46079</v>
      </c>
      <c r="F74" s="55">
        <v>186</v>
      </c>
      <c r="G74" s="54">
        <f t="shared" si="17"/>
        <v>37900</v>
      </c>
      <c r="H74" s="71">
        <f t="shared" si="16"/>
        <v>27759</v>
      </c>
      <c r="I74" s="52">
        <f t="shared" si="13"/>
        <v>65659</v>
      </c>
    </row>
    <row r="75" spans="1:9" s="39" customFormat="1" ht="15" customHeight="1" x14ac:dyDescent="0.15">
      <c r="A75" s="51">
        <v>137</v>
      </c>
      <c r="B75" s="50">
        <f t="shared" si="14"/>
        <v>26580</v>
      </c>
      <c r="C75" s="49">
        <f t="shared" si="15"/>
        <v>19890</v>
      </c>
      <c r="D75" s="48">
        <f t="shared" si="12"/>
        <v>46470</v>
      </c>
      <c r="F75" s="51">
        <v>187</v>
      </c>
      <c r="G75" s="50">
        <f t="shared" si="17"/>
        <v>38130</v>
      </c>
      <c r="H75" s="49">
        <f t="shared" si="16"/>
        <v>27920</v>
      </c>
      <c r="I75" s="48">
        <f t="shared" si="13"/>
        <v>66050</v>
      </c>
    </row>
    <row r="76" spans="1:9" s="39" customFormat="1" ht="15" customHeight="1" x14ac:dyDescent="0.15">
      <c r="A76" s="51">
        <v>138</v>
      </c>
      <c r="B76" s="50">
        <f t="shared" si="14"/>
        <v>26810</v>
      </c>
      <c r="C76" s="49">
        <f t="shared" si="15"/>
        <v>20050</v>
      </c>
      <c r="D76" s="48">
        <f t="shared" si="12"/>
        <v>46860</v>
      </c>
      <c r="F76" s="51">
        <v>188</v>
      </c>
      <c r="G76" s="50">
        <f t="shared" si="17"/>
        <v>38360</v>
      </c>
      <c r="H76" s="49">
        <f t="shared" si="16"/>
        <v>28080</v>
      </c>
      <c r="I76" s="48">
        <f t="shared" si="13"/>
        <v>66440</v>
      </c>
    </row>
    <row r="77" spans="1:9" s="39" customFormat="1" ht="15" customHeight="1" x14ac:dyDescent="0.15">
      <c r="A77" s="51">
        <v>139</v>
      </c>
      <c r="B77" s="50">
        <f t="shared" si="14"/>
        <v>27040</v>
      </c>
      <c r="C77" s="49">
        <f t="shared" si="15"/>
        <v>20211</v>
      </c>
      <c r="D77" s="48">
        <f t="shared" si="12"/>
        <v>47251</v>
      </c>
      <c r="F77" s="51">
        <v>189</v>
      </c>
      <c r="G77" s="50">
        <f t="shared" si="17"/>
        <v>38590</v>
      </c>
      <c r="H77" s="49">
        <f t="shared" si="16"/>
        <v>28241</v>
      </c>
      <c r="I77" s="48">
        <f t="shared" si="13"/>
        <v>66831</v>
      </c>
    </row>
    <row r="78" spans="1:9" s="39" customFormat="1" ht="15" customHeight="1" x14ac:dyDescent="0.15">
      <c r="A78" s="47">
        <v>140</v>
      </c>
      <c r="B78" s="46">
        <f t="shared" si="14"/>
        <v>27280</v>
      </c>
      <c r="C78" s="81">
        <f t="shared" si="15"/>
        <v>20372</v>
      </c>
      <c r="D78" s="44">
        <f t="shared" si="12"/>
        <v>47652</v>
      </c>
      <c r="F78" s="47">
        <v>190</v>
      </c>
      <c r="G78" s="46">
        <f t="shared" si="17"/>
        <v>38830</v>
      </c>
      <c r="H78" s="81">
        <f t="shared" si="16"/>
        <v>28402</v>
      </c>
      <c r="I78" s="44">
        <f t="shared" si="13"/>
        <v>67232</v>
      </c>
    </row>
    <row r="79" spans="1:9" s="39" customFormat="1" ht="15" customHeight="1" x14ac:dyDescent="0.15">
      <c r="A79" s="55">
        <v>141</v>
      </c>
      <c r="B79" s="54">
        <f t="shared" si="14"/>
        <v>27510</v>
      </c>
      <c r="C79" s="71">
        <f t="shared" si="15"/>
        <v>20532</v>
      </c>
      <c r="D79" s="52">
        <f t="shared" si="12"/>
        <v>48042</v>
      </c>
      <c r="F79" s="55">
        <v>191</v>
      </c>
      <c r="G79" s="54">
        <f t="shared" si="17"/>
        <v>39060</v>
      </c>
      <c r="H79" s="71">
        <f t="shared" si="16"/>
        <v>28562</v>
      </c>
      <c r="I79" s="52">
        <f t="shared" si="13"/>
        <v>67622</v>
      </c>
    </row>
    <row r="80" spans="1:9" s="39" customFormat="1" ht="15" customHeight="1" x14ac:dyDescent="0.15">
      <c r="A80" s="51">
        <v>142</v>
      </c>
      <c r="B80" s="50">
        <f t="shared" si="14"/>
        <v>27740</v>
      </c>
      <c r="C80" s="49">
        <f t="shared" si="15"/>
        <v>20693</v>
      </c>
      <c r="D80" s="48">
        <f t="shared" si="12"/>
        <v>48433</v>
      </c>
      <c r="F80" s="51">
        <v>192</v>
      </c>
      <c r="G80" s="50">
        <f t="shared" si="17"/>
        <v>39290</v>
      </c>
      <c r="H80" s="49">
        <f t="shared" si="16"/>
        <v>28723</v>
      </c>
      <c r="I80" s="48">
        <f t="shared" si="13"/>
        <v>68013</v>
      </c>
    </row>
    <row r="81" spans="1:9" s="39" customFormat="1" ht="15" customHeight="1" x14ac:dyDescent="0.15">
      <c r="A81" s="51">
        <v>143</v>
      </c>
      <c r="B81" s="50">
        <f t="shared" si="14"/>
        <v>27970</v>
      </c>
      <c r="C81" s="49">
        <f t="shared" si="15"/>
        <v>20853</v>
      </c>
      <c r="D81" s="48">
        <f t="shared" si="12"/>
        <v>48823</v>
      </c>
      <c r="F81" s="51">
        <v>193</v>
      </c>
      <c r="G81" s="50">
        <f t="shared" si="17"/>
        <v>39520</v>
      </c>
      <c r="H81" s="49">
        <f t="shared" si="16"/>
        <v>28883</v>
      </c>
      <c r="I81" s="48">
        <f t="shared" si="13"/>
        <v>68403</v>
      </c>
    </row>
    <row r="82" spans="1:9" s="39" customFormat="1" ht="15" customHeight="1" x14ac:dyDescent="0.15">
      <c r="A82" s="51">
        <v>144</v>
      </c>
      <c r="B82" s="50">
        <f t="shared" si="14"/>
        <v>28200</v>
      </c>
      <c r="C82" s="49">
        <f t="shared" si="15"/>
        <v>21014</v>
      </c>
      <c r="D82" s="48">
        <f t="shared" si="12"/>
        <v>49214</v>
      </c>
      <c r="F82" s="51">
        <v>194</v>
      </c>
      <c r="G82" s="50">
        <f t="shared" si="17"/>
        <v>39750</v>
      </c>
      <c r="H82" s="49">
        <f t="shared" si="16"/>
        <v>29044</v>
      </c>
      <c r="I82" s="48">
        <f t="shared" si="13"/>
        <v>68794</v>
      </c>
    </row>
    <row r="83" spans="1:9" s="39" customFormat="1" ht="15" customHeight="1" x14ac:dyDescent="0.15">
      <c r="A83" s="47">
        <v>145</v>
      </c>
      <c r="B83" s="46">
        <f t="shared" si="14"/>
        <v>28430</v>
      </c>
      <c r="C83" s="81">
        <f t="shared" si="15"/>
        <v>21175</v>
      </c>
      <c r="D83" s="44">
        <f t="shared" si="12"/>
        <v>49605</v>
      </c>
      <c r="F83" s="47">
        <v>195</v>
      </c>
      <c r="G83" s="46">
        <f t="shared" si="17"/>
        <v>39980</v>
      </c>
      <c r="H83" s="81">
        <f t="shared" si="16"/>
        <v>29205</v>
      </c>
      <c r="I83" s="44">
        <f t="shared" si="13"/>
        <v>69185</v>
      </c>
    </row>
    <row r="84" spans="1:9" s="39" customFormat="1" ht="15" customHeight="1" x14ac:dyDescent="0.15">
      <c r="A84" s="55">
        <v>146</v>
      </c>
      <c r="B84" s="54">
        <f t="shared" si="14"/>
        <v>28660</v>
      </c>
      <c r="C84" s="71">
        <f t="shared" si="15"/>
        <v>21335</v>
      </c>
      <c r="D84" s="52">
        <f t="shared" si="12"/>
        <v>49995</v>
      </c>
      <c r="F84" s="55">
        <v>196</v>
      </c>
      <c r="G84" s="54">
        <f t="shared" si="17"/>
        <v>40210</v>
      </c>
      <c r="H84" s="71">
        <f t="shared" si="16"/>
        <v>29365</v>
      </c>
      <c r="I84" s="52">
        <f t="shared" si="13"/>
        <v>69575</v>
      </c>
    </row>
    <row r="85" spans="1:9" s="39" customFormat="1" ht="15" customHeight="1" x14ac:dyDescent="0.15">
      <c r="A85" s="51">
        <v>147</v>
      </c>
      <c r="B85" s="50">
        <f t="shared" si="14"/>
        <v>28890</v>
      </c>
      <c r="C85" s="49">
        <f t="shared" si="15"/>
        <v>21496</v>
      </c>
      <c r="D85" s="48">
        <f t="shared" si="12"/>
        <v>50386</v>
      </c>
      <c r="F85" s="51">
        <v>197</v>
      </c>
      <c r="G85" s="50">
        <f t="shared" si="17"/>
        <v>40440</v>
      </c>
      <c r="H85" s="49">
        <f t="shared" si="16"/>
        <v>29526</v>
      </c>
      <c r="I85" s="48">
        <f t="shared" si="13"/>
        <v>69966</v>
      </c>
    </row>
    <row r="86" spans="1:9" s="39" customFormat="1" ht="15" customHeight="1" x14ac:dyDescent="0.15">
      <c r="A86" s="51">
        <v>148</v>
      </c>
      <c r="B86" s="50">
        <f t="shared" si="14"/>
        <v>29120</v>
      </c>
      <c r="C86" s="49">
        <f t="shared" si="15"/>
        <v>21656</v>
      </c>
      <c r="D86" s="48">
        <f t="shared" si="12"/>
        <v>50776</v>
      </c>
      <c r="F86" s="51">
        <v>198</v>
      </c>
      <c r="G86" s="50">
        <f t="shared" si="17"/>
        <v>40670</v>
      </c>
      <c r="H86" s="49">
        <f t="shared" si="16"/>
        <v>29686</v>
      </c>
      <c r="I86" s="48">
        <f t="shared" si="13"/>
        <v>70356</v>
      </c>
    </row>
    <row r="87" spans="1:9" s="39" customFormat="1" ht="15" customHeight="1" x14ac:dyDescent="0.15">
      <c r="A87" s="51">
        <v>149</v>
      </c>
      <c r="B87" s="50">
        <f t="shared" si="14"/>
        <v>29350</v>
      </c>
      <c r="C87" s="49">
        <f t="shared" si="15"/>
        <v>21817</v>
      </c>
      <c r="D87" s="48">
        <f t="shared" si="12"/>
        <v>51167</v>
      </c>
      <c r="F87" s="51">
        <v>199</v>
      </c>
      <c r="G87" s="50">
        <f t="shared" si="17"/>
        <v>40900</v>
      </c>
      <c r="H87" s="49">
        <f t="shared" si="16"/>
        <v>29847</v>
      </c>
      <c r="I87" s="48">
        <f t="shared" si="13"/>
        <v>70747</v>
      </c>
    </row>
    <row r="88" spans="1:9" s="39" customFormat="1" ht="15" customHeight="1" thickBot="1" x14ac:dyDescent="0.2">
      <c r="A88" s="47">
        <v>150</v>
      </c>
      <c r="B88" s="46">
        <f t="shared" si="14"/>
        <v>29590</v>
      </c>
      <c r="C88" s="81">
        <f t="shared" si="15"/>
        <v>21978</v>
      </c>
      <c r="D88" s="44">
        <f t="shared" si="12"/>
        <v>51568</v>
      </c>
      <c r="F88" s="80">
        <v>200</v>
      </c>
      <c r="G88" s="74">
        <f t="shared" si="17"/>
        <v>41140</v>
      </c>
      <c r="H88" s="81">
        <f t="shared" si="16"/>
        <v>30008</v>
      </c>
      <c r="I88" s="76">
        <f t="shared" si="13"/>
        <v>71148</v>
      </c>
    </row>
    <row r="89" spans="1:9" s="39" customFormat="1" ht="15" customHeight="1" x14ac:dyDescent="0.15">
      <c r="A89" s="55">
        <v>151</v>
      </c>
      <c r="B89" s="54">
        <f t="shared" si="14"/>
        <v>29820</v>
      </c>
      <c r="C89" s="71">
        <f t="shared" si="15"/>
        <v>22138</v>
      </c>
      <c r="D89" s="52">
        <f t="shared" si="12"/>
        <v>51958</v>
      </c>
      <c r="F89" s="82">
        <v>201</v>
      </c>
      <c r="G89" s="83">
        <f t="shared" si="17"/>
        <v>41370</v>
      </c>
      <c r="H89" s="84">
        <f>ROUNDDOWN(($C$4+(($N$25*20)+($N$26*40)+($N$27*120)+($N$28*(F89-200)))*1.1),0)</f>
        <v>30208</v>
      </c>
      <c r="I89" s="85">
        <f t="shared" si="13"/>
        <v>71578</v>
      </c>
    </row>
    <row r="90" spans="1:9" s="39" customFormat="1" ht="15" customHeight="1" x14ac:dyDescent="0.15">
      <c r="A90" s="51">
        <v>152</v>
      </c>
      <c r="B90" s="50">
        <f t="shared" si="14"/>
        <v>30050</v>
      </c>
      <c r="C90" s="49">
        <f t="shared" si="15"/>
        <v>22299</v>
      </c>
      <c r="D90" s="48">
        <f t="shared" si="12"/>
        <v>52349</v>
      </c>
      <c r="F90" s="51">
        <v>202</v>
      </c>
      <c r="G90" s="50">
        <f t="shared" si="17"/>
        <v>41600</v>
      </c>
      <c r="H90" s="49">
        <f>ROUNDDOWN(($C$4+(($N$25*20)+($N$26*40)+($N$27*120)+($N$28*(F90-200)))*1.1),0)</f>
        <v>30408</v>
      </c>
      <c r="I90" s="48">
        <f t="shared" si="13"/>
        <v>72008</v>
      </c>
    </row>
    <row r="91" spans="1:9" s="39" customFormat="1" ht="15" customHeight="1" x14ac:dyDescent="0.15">
      <c r="A91" s="51">
        <v>153</v>
      </c>
      <c r="B91" s="50">
        <f t="shared" si="14"/>
        <v>30280</v>
      </c>
      <c r="C91" s="49">
        <f t="shared" si="15"/>
        <v>22459</v>
      </c>
      <c r="D91" s="48">
        <f t="shared" ref="D91:D108" si="18">B91+C91</f>
        <v>52739</v>
      </c>
      <c r="F91" s="51">
        <v>203</v>
      </c>
      <c r="G91" s="50">
        <f t="shared" si="17"/>
        <v>41830</v>
      </c>
      <c r="H91" s="49">
        <f t="shared" ref="H91:H108" si="19">ROUNDDOWN(($C$4+(($N$25*20)+($N$26*40)+($N$27*120)+($N$28*(F91-200)))*1.1),0)</f>
        <v>30608</v>
      </c>
      <c r="I91" s="48">
        <f t="shared" ref="I91:I108" si="20">G91+H91</f>
        <v>72438</v>
      </c>
    </row>
    <row r="92" spans="1:9" s="39" customFormat="1" ht="15" customHeight="1" x14ac:dyDescent="0.15">
      <c r="A92" s="51">
        <v>154</v>
      </c>
      <c r="B92" s="50">
        <f t="shared" si="14"/>
        <v>30510</v>
      </c>
      <c r="C92" s="49">
        <f t="shared" si="15"/>
        <v>22620</v>
      </c>
      <c r="D92" s="48">
        <f t="shared" si="18"/>
        <v>53130</v>
      </c>
      <c r="F92" s="51">
        <v>204</v>
      </c>
      <c r="G92" s="50">
        <f t="shared" si="17"/>
        <v>42060</v>
      </c>
      <c r="H92" s="49">
        <f t="shared" si="19"/>
        <v>30808</v>
      </c>
      <c r="I92" s="48">
        <f t="shared" si="20"/>
        <v>72868</v>
      </c>
    </row>
    <row r="93" spans="1:9" s="39" customFormat="1" ht="15" customHeight="1" x14ac:dyDescent="0.15">
      <c r="A93" s="47">
        <v>155</v>
      </c>
      <c r="B93" s="46">
        <f t="shared" si="14"/>
        <v>30740</v>
      </c>
      <c r="C93" s="81">
        <f t="shared" si="15"/>
        <v>22781</v>
      </c>
      <c r="D93" s="44">
        <f t="shared" si="18"/>
        <v>53521</v>
      </c>
      <c r="F93" s="47">
        <v>205</v>
      </c>
      <c r="G93" s="46">
        <f t="shared" si="17"/>
        <v>42290</v>
      </c>
      <c r="H93" s="75">
        <f t="shared" si="19"/>
        <v>31009</v>
      </c>
      <c r="I93" s="44">
        <f t="shared" si="20"/>
        <v>73299</v>
      </c>
    </row>
    <row r="94" spans="1:9" s="39" customFormat="1" ht="15" customHeight="1" x14ac:dyDescent="0.15">
      <c r="A94" s="55">
        <v>156</v>
      </c>
      <c r="B94" s="54">
        <f t="shared" si="14"/>
        <v>30970</v>
      </c>
      <c r="C94" s="71">
        <f t="shared" si="15"/>
        <v>22941</v>
      </c>
      <c r="D94" s="52">
        <f t="shared" si="18"/>
        <v>53911</v>
      </c>
      <c r="F94" s="55">
        <v>206</v>
      </c>
      <c r="G94" s="54">
        <f t="shared" si="17"/>
        <v>42520</v>
      </c>
      <c r="H94" s="53">
        <f t="shared" si="19"/>
        <v>31209</v>
      </c>
      <c r="I94" s="52">
        <f t="shared" si="20"/>
        <v>73729</v>
      </c>
    </row>
    <row r="95" spans="1:9" s="39" customFormat="1" ht="15" customHeight="1" x14ac:dyDescent="0.15">
      <c r="A95" s="51">
        <v>157</v>
      </c>
      <c r="B95" s="50">
        <f t="shared" si="14"/>
        <v>31200</v>
      </c>
      <c r="C95" s="49">
        <f t="shared" si="15"/>
        <v>23102</v>
      </c>
      <c r="D95" s="48">
        <f t="shared" si="18"/>
        <v>54302</v>
      </c>
      <c r="F95" s="51">
        <v>207</v>
      </c>
      <c r="G95" s="50">
        <f t="shared" si="17"/>
        <v>42750</v>
      </c>
      <c r="H95" s="49">
        <f t="shared" si="19"/>
        <v>31409</v>
      </c>
      <c r="I95" s="48">
        <f t="shared" si="20"/>
        <v>74159</v>
      </c>
    </row>
    <row r="96" spans="1:9" s="39" customFormat="1" ht="15" customHeight="1" x14ac:dyDescent="0.15">
      <c r="A96" s="51">
        <v>158</v>
      </c>
      <c r="B96" s="50">
        <f t="shared" si="14"/>
        <v>31430</v>
      </c>
      <c r="C96" s="49">
        <f t="shared" si="15"/>
        <v>23262</v>
      </c>
      <c r="D96" s="48">
        <f t="shared" si="18"/>
        <v>54692</v>
      </c>
      <c r="F96" s="51">
        <v>208</v>
      </c>
      <c r="G96" s="50">
        <f t="shared" si="17"/>
        <v>42980</v>
      </c>
      <c r="H96" s="49">
        <f t="shared" si="19"/>
        <v>31609</v>
      </c>
      <c r="I96" s="48">
        <f t="shared" si="20"/>
        <v>74589</v>
      </c>
    </row>
    <row r="97" spans="1:9" s="39" customFormat="1" ht="15" customHeight="1" x14ac:dyDescent="0.15">
      <c r="A97" s="51">
        <v>159</v>
      </c>
      <c r="B97" s="50">
        <f t="shared" si="14"/>
        <v>31660</v>
      </c>
      <c r="C97" s="49">
        <f t="shared" si="15"/>
        <v>23423</v>
      </c>
      <c r="D97" s="48">
        <f t="shared" si="18"/>
        <v>55083</v>
      </c>
      <c r="F97" s="51">
        <v>209</v>
      </c>
      <c r="G97" s="50">
        <f t="shared" si="17"/>
        <v>43210</v>
      </c>
      <c r="H97" s="49">
        <f t="shared" si="19"/>
        <v>31809</v>
      </c>
      <c r="I97" s="48">
        <f t="shared" si="20"/>
        <v>75019</v>
      </c>
    </row>
    <row r="98" spans="1:9" s="39" customFormat="1" ht="15" customHeight="1" x14ac:dyDescent="0.15">
      <c r="A98" s="47">
        <v>160</v>
      </c>
      <c r="B98" s="46">
        <f t="shared" si="14"/>
        <v>31900</v>
      </c>
      <c r="C98" s="81">
        <f t="shared" si="15"/>
        <v>23584</v>
      </c>
      <c r="D98" s="44">
        <f t="shared" si="18"/>
        <v>55484</v>
      </c>
      <c r="F98" s="47">
        <v>210</v>
      </c>
      <c r="G98" s="46">
        <f t="shared" si="17"/>
        <v>43450</v>
      </c>
      <c r="H98" s="45">
        <f t="shared" si="19"/>
        <v>32010</v>
      </c>
      <c r="I98" s="44">
        <f t="shared" si="20"/>
        <v>75460</v>
      </c>
    </row>
    <row r="99" spans="1:9" s="39" customFormat="1" ht="15" customHeight="1" x14ac:dyDescent="0.15">
      <c r="A99" s="55">
        <v>161</v>
      </c>
      <c r="B99" s="54">
        <f t="shared" si="14"/>
        <v>32130</v>
      </c>
      <c r="C99" s="71">
        <f t="shared" si="15"/>
        <v>23744</v>
      </c>
      <c r="D99" s="52">
        <f t="shared" si="18"/>
        <v>55874</v>
      </c>
      <c r="F99" s="55">
        <v>211</v>
      </c>
      <c r="G99" s="54">
        <f t="shared" si="17"/>
        <v>43680</v>
      </c>
      <c r="H99" s="77">
        <f t="shared" si="19"/>
        <v>32210</v>
      </c>
      <c r="I99" s="52">
        <f t="shared" si="20"/>
        <v>75890</v>
      </c>
    </row>
    <row r="100" spans="1:9" s="39" customFormat="1" ht="15" customHeight="1" x14ac:dyDescent="0.15">
      <c r="A100" s="51">
        <v>162</v>
      </c>
      <c r="B100" s="50">
        <f>ROUNDDOWN(($B$4+(($N$6*20)+($N$7*40)+($N$8*(A100-80)))*1.1),-1)</f>
        <v>32360</v>
      </c>
      <c r="C100" s="49">
        <f t="shared" si="15"/>
        <v>23905</v>
      </c>
      <c r="D100" s="48">
        <f t="shared" si="18"/>
        <v>56265</v>
      </c>
      <c r="F100" s="51">
        <v>212</v>
      </c>
      <c r="G100" s="50">
        <f t="shared" si="17"/>
        <v>43910</v>
      </c>
      <c r="H100" s="49">
        <f t="shared" si="19"/>
        <v>32410</v>
      </c>
      <c r="I100" s="48">
        <f t="shared" si="20"/>
        <v>76320</v>
      </c>
    </row>
    <row r="101" spans="1:9" s="39" customFormat="1" ht="15" customHeight="1" x14ac:dyDescent="0.15">
      <c r="A101" s="51">
        <v>163</v>
      </c>
      <c r="B101" s="50">
        <f t="shared" si="14"/>
        <v>32590</v>
      </c>
      <c r="C101" s="49">
        <f t="shared" si="15"/>
        <v>24065</v>
      </c>
      <c r="D101" s="48">
        <f t="shared" si="18"/>
        <v>56655</v>
      </c>
      <c r="F101" s="51">
        <v>213</v>
      </c>
      <c r="G101" s="50">
        <f t="shared" si="17"/>
        <v>44140</v>
      </c>
      <c r="H101" s="49">
        <f t="shared" si="19"/>
        <v>32610</v>
      </c>
      <c r="I101" s="48">
        <f t="shared" si="20"/>
        <v>76750</v>
      </c>
    </row>
    <row r="102" spans="1:9" s="39" customFormat="1" ht="15" customHeight="1" x14ac:dyDescent="0.15">
      <c r="A102" s="51">
        <v>164</v>
      </c>
      <c r="B102" s="50">
        <f t="shared" si="14"/>
        <v>32820</v>
      </c>
      <c r="C102" s="49">
        <f t="shared" si="15"/>
        <v>24226</v>
      </c>
      <c r="D102" s="48">
        <f t="shared" si="18"/>
        <v>57046</v>
      </c>
      <c r="F102" s="51">
        <v>214</v>
      </c>
      <c r="G102" s="50">
        <f t="shared" si="17"/>
        <v>44370</v>
      </c>
      <c r="H102" s="49">
        <f t="shared" si="19"/>
        <v>32810</v>
      </c>
      <c r="I102" s="48">
        <f t="shared" si="20"/>
        <v>77180</v>
      </c>
    </row>
    <row r="103" spans="1:9" s="39" customFormat="1" ht="15" customHeight="1" x14ac:dyDescent="0.15">
      <c r="A103" s="47">
        <v>165</v>
      </c>
      <c r="B103" s="46">
        <f t="shared" si="14"/>
        <v>33050</v>
      </c>
      <c r="C103" s="81">
        <f t="shared" si="15"/>
        <v>24387</v>
      </c>
      <c r="D103" s="44">
        <f t="shared" si="18"/>
        <v>57437</v>
      </c>
      <c r="F103" s="47">
        <v>215</v>
      </c>
      <c r="G103" s="46">
        <f t="shared" si="17"/>
        <v>44600</v>
      </c>
      <c r="H103" s="75">
        <f t="shared" si="19"/>
        <v>33011</v>
      </c>
      <c r="I103" s="44">
        <f t="shared" si="20"/>
        <v>77611</v>
      </c>
    </row>
    <row r="104" spans="1:9" s="39" customFormat="1" ht="15" customHeight="1" x14ac:dyDescent="0.15">
      <c r="A104" s="55">
        <v>166</v>
      </c>
      <c r="B104" s="54">
        <f t="shared" si="14"/>
        <v>33280</v>
      </c>
      <c r="C104" s="71">
        <f t="shared" si="15"/>
        <v>24547</v>
      </c>
      <c r="D104" s="52">
        <f t="shared" si="18"/>
        <v>57827</v>
      </c>
      <c r="F104" s="55">
        <v>216</v>
      </c>
      <c r="G104" s="54">
        <f t="shared" si="17"/>
        <v>44830</v>
      </c>
      <c r="H104" s="53">
        <f t="shared" si="19"/>
        <v>33211</v>
      </c>
      <c r="I104" s="52">
        <f t="shared" si="20"/>
        <v>78041</v>
      </c>
    </row>
    <row r="105" spans="1:9" s="39" customFormat="1" ht="15" customHeight="1" x14ac:dyDescent="0.15">
      <c r="A105" s="51">
        <v>167</v>
      </c>
      <c r="B105" s="50">
        <f t="shared" si="14"/>
        <v>33510</v>
      </c>
      <c r="C105" s="49">
        <f t="shared" si="15"/>
        <v>24708</v>
      </c>
      <c r="D105" s="48">
        <f t="shared" si="18"/>
        <v>58218</v>
      </c>
      <c r="F105" s="51">
        <v>217</v>
      </c>
      <c r="G105" s="50">
        <f t="shared" si="17"/>
        <v>45060</v>
      </c>
      <c r="H105" s="49">
        <f t="shared" si="19"/>
        <v>33411</v>
      </c>
      <c r="I105" s="48">
        <f t="shared" si="20"/>
        <v>78471</v>
      </c>
    </row>
    <row r="106" spans="1:9" s="39" customFormat="1" ht="15" customHeight="1" x14ac:dyDescent="0.15">
      <c r="A106" s="51">
        <v>168</v>
      </c>
      <c r="B106" s="50">
        <f t="shared" si="14"/>
        <v>33740</v>
      </c>
      <c r="C106" s="49">
        <f t="shared" si="15"/>
        <v>24868</v>
      </c>
      <c r="D106" s="48">
        <f t="shared" si="18"/>
        <v>58608</v>
      </c>
      <c r="F106" s="51">
        <v>218</v>
      </c>
      <c r="G106" s="50">
        <f t="shared" si="17"/>
        <v>45290</v>
      </c>
      <c r="H106" s="49">
        <f t="shared" si="19"/>
        <v>33611</v>
      </c>
      <c r="I106" s="48">
        <f t="shared" si="20"/>
        <v>78901</v>
      </c>
    </row>
    <row r="107" spans="1:9" s="39" customFormat="1" ht="15" customHeight="1" x14ac:dyDescent="0.15">
      <c r="A107" s="51">
        <v>169</v>
      </c>
      <c r="B107" s="50">
        <f t="shared" si="14"/>
        <v>33970</v>
      </c>
      <c r="C107" s="49">
        <f t="shared" si="15"/>
        <v>25029</v>
      </c>
      <c r="D107" s="48">
        <f t="shared" si="18"/>
        <v>58999</v>
      </c>
      <c r="F107" s="51">
        <v>219</v>
      </c>
      <c r="G107" s="50">
        <f t="shared" si="17"/>
        <v>45520</v>
      </c>
      <c r="H107" s="49">
        <f t="shared" si="19"/>
        <v>33811</v>
      </c>
      <c r="I107" s="48">
        <f t="shared" si="20"/>
        <v>79331</v>
      </c>
    </row>
    <row r="108" spans="1:9" s="39" customFormat="1" ht="15" customHeight="1" x14ac:dyDescent="0.15">
      <c r="A108" s="47">
        <v>170</v>
      </c>
      <c r="B108" s="46">
        <f>ROUNDDOWN(($B$4+(($N$6*20)+($N$7*40)+($N$8*(A108-80)))*1.1),-1)</f>
        <v>34210</v>
      </c>
      <c r="C108" s="45">
        <f t="shared" si="15"/>
        <v>25190</v>
      </c>
      <c r="D108" s="44">
        <f t="shared" si="18"/>
        <v>59400</v>
      </c>
      <c r="F108" s="47">
        <v>220</v>
      </c>
      <c r="G108" s="46">
        <f t="shared" si="17"/>
        <v>45760</v>
      </c>
      <c r="H108" s="45">
        <f t="shared" si="19"/>
        <v>34012</v>
      </c>
      <c r="I108" s="44">
        <f t="shared" si="20"/>
        <v>79772</v>
      </c>
    </row>
    <row r="109" spans="1:9" s="39" customFormat="1" ht="15" customHeight="1" x14ac:dyDescent="0.15">
      <c r="A109" s="43"/>
      <c r="B109" s="42"/>
      <c r="C109" s="41"/>
    </row>
    <row r="110" spans="1:9" s="39" customFormat="1" ht="15" customHeight="1" x14ac:dyDescent="0.15">
      <c r="A110" s="43"/>
      <c r="B110" s="42"/>
      <c r="C110" s="41"/>
      <c r="I110" s="40" t="s">
        <v>19</v>
      </c>
    </row>
  </sheetData>
  <sheetProtection sheet="1" objects="1" scenarios="1"/>
  <mergeCells count="14">
    <mergeCell ref="L22:M22"/>
    <mergeCell ref="K23:K29"/>
    <mergeCell ref="L23:M23"/>
    <mergeCell ref="N23:N24"/>
    <mergeCell ref="O23:O24"/>
    <mergeCell ref="L24:M24"/>
    <mergeCell ref="L26:L29"/>
    <mergeCell ref="L3:M3"/>
    <mergeCell ref="K4:K10"/>
    <mergeCell ref="L4:M4"/>
    <mergeCell ref="N4:N5"/>
    <mergeCell ref="O4:O5"/>
    <mergeCell ref="L5:M5"/>
    <mergeCell ref="L6:L10"/>
  </mergeCells>
  <phoneticPr fontId="2"/>
  <printOptions horizontalCentered="1"/>
  <pageMargins left="0.2" right="0.19685039370078741" top="0.74803149606299213" bottom="0.39370078740157483" header="0.31496062992125984" footer="0.35433070866141736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計算ｼｰﾄ</vt:lpstr>
      <vt:lpstr>上下水道使用料　早見表（R7.7.1）</vt:lpstr>
      <vt:lpstr>計算ｼｰﾄ!Print_Area</vt:lpstr>
      <vt:lpstr>'上下水道使用料　早見表（R7.7.1）'!Print_Area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09032</dc:creator>
  <cp:lastModifiedBy>SEKISAN2-PC</cp:lastModifiedBy>
  <cp:lastPrinted>2025-07-29T03:25:04Z</cp:lastPrinted>
  <dcterms:created xsi:type="dcterms:W3CDTF">2010-10-27T03:40:57Z</dcterms:created>
  <dcterms:modified xsi:type="dcterms:W3CDTF">2025-07-29T08:08:30Z</dcterms:modified>
</cp:coreProperties>
</file>